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0" yWindow="0" windowWidth="25200" windowHeight="11985"/>
  </bookViews>
  <sheets>
    <sheet name="AP-SIG-RG-15" sheetId="1" r:id="rId1"/>
    <sheet name="Instructivo Mapa de riesgos" sheetId="2" r:id="rId2"/>
    <sheet name="Codificacion Riesgos" sheetId="10" r:id="rId3"/>
    <sheet name="Clasificacion del Riesgo" sheetId="8" r:id="rId4"/>
    <sheet name="Tabla de Probabilidad" sheetId="4" r:id="rId5"/>
    <sheet name="Tabla de Impacto" sheetId="5" r:id="rId6"/>
    <sheet name="Matriz de Calor" sheetId="7" r:id="rId7"/>
    <sheet name=" Controles Atributos" sheetId="6" r:id="rId8"/>
    <sheet name="Datos" sheetId="11" state="hidden" r:id="rId9"/>
  </sheets>
  <externalReferences>
    <externalReference r:id="rId10"/>
    <externalReference r:id="rId11"/>
    <externalReference r:id="rId12"/>
    <externalReference r:id="rId13"/>
    <externalReference r:id="rId14"/>
    <externalReference r:id="rId15"/>
  </externalReferences>
  <definedNames>
    <definedName name="Impacto">Datos!$B$17</definedName>
    <definedName name="Probabilidad">Datos!$A$17:$A$18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R137" i="1" l="1"/>
  <c r="Y137" i="1"/>
  <c r="AW137" i="1"/>
  <c r="L194" i="1"/>
  <c r="W194" i="1"/>
  <c r="X194" i="1" s="1"/>
  <c r="AC194" i="1"/>
  <c r="AE194" i="1"/>
  <c r="AG194" i="1"/>
  <c r="AI194" i="1"/>
  <c r="AK194" i="1"/>
  <c r="AM194" i="1"/>
  <c r="AO194" i="1"/>
  <c r="AS194" i="1"/>
  <c r="AC195" i="1"/>
  <c r="AE195" i="1"/>
  <c r="AG195" i="1"/>
  <c r="AI195" i="1"/>
  <c r="AK195" i="1"/>
  <c r="AM195" i="1"/>
  <c r="AO195" i="1"/>
  <c r="AC196" i="1"/>
  <c r="AE196" i="1"/>
  <c r="AG196" i="1"/>
  <c r="AI196" i="1"/>
  <c r="AK196" i="1"/>
  <c r="AM196" i="1"/>
  <c r="AO196" i="1"/>
  <c r="L197" i="1"/>
  <c r="W197" i="1"/>
  <c r="X197" i="1" s="1"/>
  <c r="AC197" i="1"/>
  <c r="AE197" i="1"/>
  <c r="AG197" i="1"/>
  <c r="AI197" i="1"/>
  <c r="AK197" i="1"/>
  <c r="AM197" i="1"/>
  <c r="AO197" i="1"/>
  <c r="AS197" i="1"/>
  <c r="AC198" i="1"/>
  <c r="AE198" i="1"/>
  <c r="AG198" i="1"/>
  <c r="AI198" i="1"/>
  <c r="AK198" i="1"/>
  <c r="AM198" i="1"/>
  <c r="AO198" i="1"/>
  <c r="AC199" i="1"/>
  <c r="AE199" i="1"/>
  <c r="AG199" i="1"/>
  <c r="AI199" i="1"/>
  <c r="AK199" i="1"/>
  <c r="AM199" i="1"/>
  <c r="AO199" i="1"/>
  <c r="L191" i="1"/>
  <c r="W191" i="1"/>
  <c r="X191" i="1" s="1"/>
  <c r="AV191" i="1" s="1"/>
  <c r="AC191" i="1"/>
  <c r="AE191" i="1"/>
  <c r="AG191" i="1"/>
  <c r="AI191" i="1"/>
  <c r="AK191" i="1"/>
  <c r="AM191" i="1"/>
  <c r="AO191" i="1"/>
  <c r="AS191" i="1"/>
  <c r="AC192" i="1"/>
  <c r="AE192" i="1"/>
  <c r="AG192" i="1"/>
  <c r="AI192" i="1"/>
  <c r="AK192" i="1"/>
  <c r="AM192" i="1"/>
  <c r="AO192" i="1"/>
  <c r="AC193" i="1"/>
  <c r="AE193" i="1"/>
  <c r="AG193" i="1"/>
  <c r="AI193" i="1"/>
  <c r="AK193" i="1"/>
  <c r="AM193" i="1"/>
  <c r="AO193" i="1"/>
  <c r="L185" i="1"/>
  <c r="W185" i="1"/>
  <c r="X185" i="1" s="1"/>
  <c r="AC185" i="1"/>
  <c r="AE185" i="1"/>
  <c r="AG185" i="1"/>
  <c r="AI185" i="1"/>
  <c r="AK185" i="1"/>
  <c r="AM185" i="1"/>
  <c r="AO185" i="1"/>
  <c r="AS185" i="1"/>
  <c r="AC186" i="1"/>
  <c r="AE186" i="1"/>
  <c r="AG186" i="1"/>
  <c r="AI186" i="1"/>
  <c r="AK186" i="1"/>
  <c r="AM186" i="1"/>
  <c r="AO186" i="1"/>
  <c r="AC187" i="1"/>
  <c r="AE187" i="1"/>
  <c r="AG187" i="1"/>
  <c r="AI187" i="1"/>
  <c r="AK187" i="1"/>
  <c r="AM187" i="1"/>
  <c r="AO187" i="1"/>
  <c r="L188" i="1"/>
  <c r="W188" i="1"/>
  <c r="X188" i="1" s="1"/>
  <c r="AC188" i="1"/>
  <c r="AE188" i="1"/>
  <c r="AG188" i="1"/>
  <c r="AI188" i="1"/>
  <c r="AK188" i="1"/>
  <c r="AM188" i="1"/>
  <c r="AO188" i="1"/>
  <c r="AS188" i="1"/>
  <c r="AC189" i="1"/>
  <c r="AE189" i="1"/>
  <c r="AG189" i="1"/>
  <c r="AI189" i="1"/>
  <c r="AK189" i="1"/>
  <c r="AM189" i="1"/>
  <c r="AO189" i="1"/>
  <c r="AC190" i="1"/>
  <c r="AE190" i="1"/>
  <c r="AG190" i="1"/>
  <c r="AI190" i="1"/>
  <c r="AK190" i="1"/>
  <c r="AM190" i="1"/>
  <c r="AO190" i="1"/>
  <c r="L179" i="1"/>
  <c r="W179" i="1"/>
  <c r="X179" i="1" s="1"/>
  <c r="AC179" i="1"/>
  <c r="AE179" i="1"/>
  <c r="AG179" i="1"/>
  <c r="AI179" i="1"/>
  <c r="AK179" i="1"/>
  <c r="AM179" i="1"/>
  <c r="AO179" i="1"/>
  <c r="AS179" i="1"/>
  <c r="AC180" i="1"/>
  <c r="AE180" i="1"/>
  <c r="AG180" i="1"/>
  <c r="AI180" i="1"/>
  <c r="AK180" i="1"/>
  <c r="AM180" i="1"/>
  <c r="AO180" i="1"/>
  <c r="AC181" i="1"/>
  <c r="AE181" i="1"/>
  <c r="AG181" i="1"/>
  <c r="AI181" i="1"/>
  <c r="AK181" i="1"/>
  <c r="AM181" i="1"/>
  <c r="AO181" i="1"/>
  <c r="L182" i="1"/>
  <c r="W182" i="1"/>
  <c r="X182" i="1" s="1"/>
  <c r="AC182" i="1"/>
  <c r="AE182" i="1"/>
  <c r="AG182" i="1"/>
  <c r="AI182" i="1"/>
  <c r="AK182" i="1"/>
  <c r="AM182" i="1"/>
  <c r="AO182" i="1"/>
  <c r="AS182" i="1"/>
  <c r="AC183" i="1"/>
  <c r="AE183" i="1"/>
  <c r="AG183" i="1"/>
  <c r="AI183" i="1"/>
  <c r="AK183" i="1"/>
  <c r="AM183" i="1"/>
  <c r="AO183" i="1"/>
  <c r="AC184" i="1"/>
  <c r="AE184" i="1"/>
  <c r="AG184" i="1"/>
  <c r="AI184" i="1"/>
  <c r="AK184" i="1"/>
  <c r="AM184" i="1"/>
  <c r="AO184" i="1"/>
  <c r="L170" i="1"/>
  <c r="W170" i="1"/>
  <c r="X170" i="1" s="1"/>
  <c r="AC170" i="1"/>
  <c r="AE170" i="1"/>
  <c r="AG170" i="1"/>
  <c r="AI170" i="1"/>
  <c r="AK170" i="1"/>
  <c r="AM170" i="1"/>
  <c r="AO170" i="1"/>
  <c r="AS170" i="1"/>
  <c r="AC171" i="1"/>
  <c r="AE171" i="1"/>
  <c r="AG171" i="1"/>
  <c r="AI171" i="1"/>
  <c r="AK171" i="1"/>
  <c r="AM171" i="1"/>
  <c r="AO171" i="1"/>
  <c r="AC172" i="1"/>
  <c r="AE172" i="1"/>
  <c r="AG172" i="1"/>
  <c r="AI172" i="1"/>
  <c r="AK172" i="1"/>
  <c r="AM172" i="1"/>
  <c r="AO172" i="1"/>
  <c r="L173" i="1"/>
  <c r="W173" i="1"/>
  <c r="X173" i="1" s="1"/>
  <c r="AC173" i="1"/>
  <c r="AE173" i="1"/>
  <c r="AG173" i="1"/>
  <c r="AI173" i="1"/>
  <c r="AK173" i="1"/>
  <c r="AM173" i="1"/>
  <c r="AO173" i="1"/>
  <c r="AS173" i="1"/>
  <c r="AC174" i="1"/>
  <c r="AE174" i="1"/>
  <c r="AG174" i="1"/>
  <c r="AI174" i="1"/>
  <c r="AK174" i="1"/>
  <c r="AM174" i="1"/>
  <c r="AO174" i="1"/>
  <c r="AC175" i="1"/>
  <c r="AE175" i="1"/>
  <c r="AG175" i="1"/>
  <c r="AI175" i="1"/>
  <c r="AK175" i="1"/>
  <c r="AM175" i="1"/>
  <c r="AO175" i="1"/>
  <c r="L176" i="1"/>
  <c r="W176" i="1"/>
  <c r="X176" i="1" s="1"/>
  <c r="AC176" i="1"/>
  <c r="AE176" i="1"/>
  <c r="AG176" i="1"/>
  <c r="AI176" i="1"/>
  <c r="AK176" i="1"/>
  <c r="AM176" i="1"/>
  <c r="AO176" i="1"/>
  <c r="AP176" i="1"/>
  <c r="AQ176" i="1"/>
  <c r="AS176" i="1"/>
  <c r="AC177" i="1"/>
  <c r="AE177" i="1"/>
  <c r="AG177" i="1"/>
  <c r="AI177" i="1"/>
  <c r="AK177" i="1"/>
  <c r="AM177" i="1"/>
  <c r="AO177" i="1"/>
  <c r="AC178" i="1"/>
  <c r="AE178" i="1"/>
  <c r="AG178" i="1"/>
  <c r="AI178" i="1"/>
  <c r="AK178" i="1"/>
  <c r="AM178" i="1"/>
  <c r="AO178" i="1"/>
  <c r="L167" i="1"/>
  <c r="W167" i="1"/>
  <c r="X167" i="1" s="1"/>
  <c r="AC167" i="1"/>
  <c r="AE167" i="1"/>
  <c r="AG167" i="1"/>
  <c r="AI167" i="1"/>
  <c r="AK167" i="1"/>
  <c r="AM167" i="1"/>
  <c r="AO167" i="1"/>
  <c r="AS167" i="1"/>
  <c r="AC168" i="1"/>
  <c r="AE168" i="1"/>
  <c r="AG168" i="1"/>
  <c r="AI168" i="1"/>
  <c r="AK168" i="1"/>
  <c r="AM168" i="1"/>
  <c r="AO168" i="1"/>
  <c r="AC169" i="1"/>
  <c r="AE169" i="1"/>
  <c r="AG169" i="1"/>
  <c r="AI169" i="1"/>
  <c r="AK169" i="1"/>
  <c r="AM169" i="1"/>
  <c r="AO169" i="1"/>
  <c r="AP172" i="1" l="1"/>
  <c r="AP184" i="1"/>
  <c r="AP181" i="1"/>
  <c r="AP190" i="1"/>
  <c r="AP175" i="1"/>
  <c r="AP187" i="1"/>
  <c r="AP168" i="1"/>
  <c r="AQ167" i="1" s="1"/>
  <c r="AR167" i="1" s="1"/>
  <c r="AT167" i="1" s="1"/>
  <c r="AU167" i="1" s="1"/>
  <c r="AP167" i="1"/>
  <c r="AP177" i="1"/>
  <c r="AP171" i="1"/>
  <c r="AP180" i="1"/>
  <c r="AP195" i="1"/>
  <c r="AP169" i="1"/>
  <c r="AP178" i="1"/>
  <c r="AP174" i="1"/>
  <c r="AP173" i="1"/>
  <c r="AP170" i="1"/>
  <c r="AQ170" i="1" s="1"/>
  <c r="AR170" i="1" s="1"/>
  <c r="AT170" i="1" s="1"/>
  <c r="AU170" i="1" s="1"/>
  <c r="AP183" i="1"/>
  <c r="AP182" i="1"/>
  <c r="AP179" i="1"/>
  <c r="AP189" i="1"/>
  <c r="AP188" i="1"/>
  <c r="AP186" i="1"/>
  <c r="AQ185" i="1" s="1"/>
  <c r="AR185" i="1" s="1"/>
  <c r="AT185" i="1" s="1"/>
  <c r="AU185" i="1" s="1"/>
  <c r="AP185" i="1"/>
  <c r="AP192" i="1"/>
  <c r="AP191" i="1"/>
  <c r="AP198" i="1"/>
  <c r="AP197" i="1"/>
  <c r="AQ197" i="1" s="1"/>
  <c r="AR197" i="1" s="1"/>
  <c r="AT197" i="1" s="1"/>
  <c r="AU197" i="1" s="1"/>
  <c r="AP196" i="1"/>
  <c r="AP194" i="1"/>
  <c r="AQ194" i="1" s="1"/>
  <c r="AR194" i="1" s="1"/>
  <c r="AT194" i="1" s="1"/>
  <c r="AU194" i="1" s="1"/>
  <c r="AP193" i="1"/>
  <c r="AP199" i="1"/>
  <c r="AR176" i="1"/>
  <c r="AT176" i="1" s="1"/>
  <c r="AU176" i="1" s="1"/>
  <c r="Y191" i="1"/>
  <c r="AV197" i="1"/>
  <c r="Y197" i="1"/>
  <c r="AV194" i="1"/>
  <c r="Y194" i="1"/>
  <c r="AV185" i="1"/>
  <c r="Y185" i="1"/>
  <c r="AV188" i="1"/>
  <c r="Y188" i="1"/>
  <c r="AV182" i="1"/>
  <c r="Y182" i="1"/>
  <c r="AV179" i="1"/>
  <c r="Y179" i="1"/>
  <c r="AQ173" i="1"/>
  <c r="AR173" i="1" s="1"/>
  <c r="AT173" i="1" s="1"/>
  <c r="AU173" i="1" s="1"/>
  <c r="AV173" i="1"/>
  <c r="Y173" i="1"/>
  <c r="AV170" i="1"/>
  <c r="Y170" i="1"/>
  <c r="Y176" i="1"/>
  <c r="AV176" i="1"/>
  <c r="AV167" i="1"/>
  <c r="Y167" i="1"/>
  <c r="AQ179" i="1" l="1"/>
  <c r="AR179" i="1" s="1"/>
  <c r="AT179" i="1" s="1"/>
  <c r="AU179" i="1" s="1"/>
  <c r="AW179" i="1" s="1"/>
  <c r="AQ182" i="1"/>
  <c r="AR182" i="1" s="1"/>
  <c r="AT182" i="1" s="1"/>
  <c r="AU182" i="1" s="1"/>
  <c r="AW182" i="1" s="1"/>
  <c r="AQ188" i="1"/>
  <c r="AR188" i="1" s="1"/>
  <c r="AT188" i="1" s="1"/>
  <c r="AU188" i="1" s="1"/>
  <c r="AW188" i="1" s="1"/>
  <c r="AW170" i="1"/>
  <c r="AW176" i="1"/>
  <c r="AW197" i="1"/>
  <c r="AQ191" i="1"/>
  <c r="AR191" i="1" s="1"/>
  <c r="AT191" i="1" s="1"/>
  <c r="AU191" i="1" s="1"/>
  <c r="AW191" i="1" s="1"/>
  <c r="AW185" i="1"/>
  <c r="AW194" i="1"/>
  <c r="AW173" i="1"/>
  <c r="AW167" i="1"/>
  <c r="L164" i="1" l="1"/>
  <c r="W164" i="1"/>
  <c r="X164" i="1" s="1"/>
  <c r="AC164" i="1"/>
  <c r="AE164" i="1"/>
  <c r="AG164" i="1"/>
  <c r="AI164" i="1"/>
  <c r="AK164" i="1"/>
  <c r="AM164" i="1"/>
  <c r="AO164" i="1"/>
  <c r="AS164" i="1"/>
  <c r="AC165" i="1"/>
  <c r="AE165" i="1"/>
  <c r="AG165" i="1"/>
  <c r="AI165" i="1"/>
  <c r="AK165" i="1"/>
  <c r="AM165" i="1"/>
  <c r="AO165" i="1"/>
  <c r="AC166" i="1"/>
  <c r="AE166" i="1"/>
  <c r="AG166" i="1"/>
  <c r="AI166" i="1"/>
  <c r="AK166" i="1"/>
  <c r="AM166" i="1"/>
  <c r="AO166" i="1"/>
  <c r="AP165" i="1" l="1"/>
  <c r="AP166" i="1"/>
  <c r="AP164" i="1"/>
  <c r="AV164" i="1"/>
  <c r="Y164" i="1"/>
  <c r="AQ164" i="1" l="1"/>
  <c r="AR164" i="1" s="1"/>
  <c r="AT164" i="1" s="1"/>
  <c r="AU164" i="1" s="1"/>
  <c r="AW164" i="1" s="1"/>
  <c r="A158" i="1"/>
  <c r="L158" i="1"/>
  <c r="W158" i="1"/>
  <c r="X158" i="1" s="1"/>
  <c r="AC158" i="1"/>
  <c r="AE158" i="1"/>
  <c r="AG158" i="1"/>
  <c r="AI158" i="1"/>
  <c r="AK158" i="1"/>
  <c r="AM158" i="1"/>
  <c r="AO158" i="1"/>
  <c r="AS158" i="1"/>
  <c r="AC159" i="1"/>
  <c r="AE159" i="1"/>
  <c r="AG159" i="1"/>
  <c r="AI159" i="1"/>
  <c r="AK159" i="1"/>
  <c r="AM159" i="1"/>
  <c r="AO159" i="1"/>
  <c r="AC160" i="1"/>
  <c r="AE160" i="1"/>
  <c r="AG160" i="1"/>
  <c r="AI160" i="1"/>
  <c r="AK160" i="1"/>
  <c r="AM160" i="1"/>
  <c r="AO160" i="1"/>
  <c r="A161" i="1"/>
  <c r="L161" i="1"/>
  <c r="W161" i="1"/>
  <c r="X161" i="1" s="1"/>
  <c r="AC161" i="1"/>
  <c r="AE161" i="1"/>
  <c r="AG161" i="1"/>
  <c r="AI161" i="1"/>
  <c r="AK161" i="1"/>
  <c r="AM161" i="1"/>
  <c r="AO161" i="1"/>
  <c r="AS161" i="1"/>
  <c r="AC162" i="1"/>
  <c r="AE162" i="1"/>
  <c r="AG162" i="1"/>
  <c r="AI162" i="1"/>
  <c r="AK162" i="1"/>
  <c r="AM162" i="1"/>
  <c r="AO162" i="1"/>
  <c r="AC163" i="1"/>
  <c r="AE163" i="1"/>
  <c r="AG163" i="1"/>
  <c r="AI163" i="1"/>
  <c r="AK163" i="1"/>
  <c r="AM163" i="1"/>
  <c r="AO163" i="1"/>
  <c r="AP161" i="1" l="1"/>
  <c r="AQ161" i="1" s="1"/>
  <c r="AR161" i="1" s="1"/>
  <c r="AT161" i="1" s="1"/>
  <c r="AU161" i="1" s="1"/>
  <c r="AP160" i="1"/>
  <c r="AP162" i="1"/>
  <c r="AP163" i="1"/>
  <c r="AP159" i="1"/>
  <c r="AP158" i="1"/>
  <c r="AV161" i="1"/>
  <c r="Y161" i="1"/>
  <c r="AV158" i="1"/>
  <c r="Y158" i="1"/>
  <c r="AW161" i="1" l="1"/>
  <c r="AQ158" i="1"/>
  <c r="AR158" i="1" s="1"/>
  <c r="AT158" i="1" s="1"/>
  <c r="AU158" i="1" s="1"/>
  <c r="AW158" i="1"/>
  <c r="A149" i="1"/>
  <c r="L149" i="1"/>
  <c r="W149" i="1"/>
  <c r="X149" i="1" s="1"/>
  <c r="AC149" i="1"/>
  <c r="AE149" i="1"/>
  <c r="AG149" i="1"/>
  <c r="AI149" i="1"/>
  <c r="AK149" i="1"/>
  <c r="AM149" i="1"/>
  <c r="AO149" i="1"/>
  <c r="AS149" i="1"/>
  <c r="AC150" i="1"/>
  <c r="AE150" i="1"/>
  <c r="AG150" i="1"/>
  <c r="AI150" i="1"/>
  <c r="AK150" i="1"/>
  <c r="AM150" i="1"/>
  <c r="AO150" i="1"/>
  <c r="AC151" i="1"/>
  <c r="AE151" i="1"/>
  <c r="AG151" i="1"/>
  <c r="AI151" i="1"/>
  <c r="AK151" i="1"/>
  <c r="AM151" i="1"/>
  <c r="AO151" i="1"/>
  <c r="A152" i="1"/>
  <c r="L152" i="1"/>
  <c r="W152" i="1"/>
  <c r="X152" i="1" s="1"/>
  <c r="AC152" i="1"/>
  <c r="AE152" i="1"/>
  <c r="AG152" i="1"/>
  <c r="AI152" i="1"/>
  <c r="AK152" i="1"/>
  <c r="AM152" i="1"/>
  <c r="AO152" i="1"/>
  <c r="AS152" i="1"/>
  <c r="AC153" i="1"/>
  <c r="AE153" i="1"/>
  <c r="AG153" i="1"/>
  <c r="AI153" i="1"/>
  <c r="AK153" i="1"/>
  <c r="AM153" i="1"/>
  <c r="AO153" i="1"/>
  <c r="AC154" i="1"/>
  <c r="AE154" i="1"/>
  <c r="AG154" i="1"/>
  <c r="AI154" i="1"/>
  <c r="AK154" i="1"/>
  <c r="AM154" i="1"/>
  <c r="AO154" i="1"/>
  <c r="A155" i="1"/>
  <c r="L155" i="1"/>
  <c r="W155" i="1"/>
  <c r="X155" i="1" s="1"/>
  <c r="AC155" i="1"/>
  <c r="AE155" i="1"/>
  <c r="AG155" i="1"/>
  <c r="AI155" i="1"/>
  <c r="AK155" i="1"/>
  <c r="AM155" i="1"/>
  <c r="AO155" i="1"/>
  <c r="AS155" i="1"/>
  <c r="AC156" i="1"/>
  <c r="AE156" i="1"/>
  <c r="AG156" i="1"/>
  <c r="AI156" i="1"/>
  <c r="AK156" i="1"/>
  <c r="AM156" i="1"/>
  <c r="AO156" i="1"/>
  <c r="AC157" i="1"/>
  <c r="AE157" i="1"/>
  <c r="AG157" i="1"/>
  <c r="AI157" i="1"/>
  <c r="AK157" i="1"/>
  <c r="AM157" i="1"/>
  <c r="AO157" i="1"/>
  <c r="A143" i="1"/>
  <c r="L143" i="1"/>
  <c r="W143" i="1"/>
  <c r="X143" i="1" s="1"/>
  <c r="AC143" i="1"/>
  <c r="AE143" i="1"/>
  <c r="AG143" i="1"/>
  <c r="AI143" i="1"/>
  <c r="AK143" i="1"/>
  <c r="AM143" i="1"/>
  <c r="AO143" i="1"/>
  <c r="AS143" i="1"/>
  <c r="AC144" i="1"/>
  <c r="AE144" i="1"/>
  <c r="AG144" i="1"/>
  <c r="AI144" i="1"/>
  <c r="AK144" i="1"/>
  <c r="AM144" i="1"/>
  <c r="AO144" i="1"/>
  <c r="AC145" i="1"/>
  <c r="AE145" i="1"/>
  <c r="AG145" i="1"/>
  <c r="AI145" i="1"/>
  <c r="AK145" i="1"/>
  <c r="AM145" i="1"/>
  <c r="AO145" i="1"/>
  <c r="A146" i="1"/>
  <c r="L146" i="1"/>
  <c r="W146" i="1"/>
  <c r="X146" i="1" s="1"/>
  <c r="AC146" i="1"/>
  <c r="AE146" i="1"/>
  <c r="AG146" i="1"/>
  <c r="AI146" i="1"/>
  <c r="AK146" i="1"/>
  <c r="AM146" i="1"/>
  <c r="AO146" i="1"/>
  <c r="AQ146" i="1"/>
  <c r="AR146" i="1" s="1"/>
  <c r="AS146" i="1"/>
  <c r="AC147" i="1"/>
  <c r="AE147" i="1"/>
  <c r="AG147" i="1"/>
  <c r="AI147" i="1"/>
  <c r="AK147" i="1"/>
  <c r="AM147" i="1"/>
  <c r="AO147" i="1"/>
  <c r="AC148" i="1"/>
  <c r="AE148" i="1"/>
  <c r="AG148" i="1"/>
  <c r="AI148" i="1"/>
  <c r="AK148" i="1"/>
  <c r="AM148" i="1"/>
  <c r="AO148" i="1"/>
  <c r="AT146" i="1" l="1"/>
  <c r="AU146" i="1" s="1"/>
  <c r="Y152" i="1"/>
  <c r="AP148" i="1"/>
  <c r="AP145" i="1"/>
  <c r="AP156" i="1"/>
  <c r="AP154" i="1"/>
  <c r="AP152" i="1"/>
  <c r="AQ152" i="1" s="1"/>
  <c r="AR152" i="1" s="1"/>
  <c r="AT152" i="1" s="1"/>
  <c r="AU152" i="1" s="1"/>
  <c r="AP157" i="1"/>
  <c r="AP147" i="1"/>
  <c r="AP150" i="1"/>
  <c r="AP151" i="1"/>
  <c r="AP149" i="1"/>
  <c r="AQ149" i="1" s="1"/>
  <c r="AR149" i="1" s="1"/>
  <c r="AT149" i="1" s="1"/>
  <c r="AU149" i="1" s="1"/>
  <c r="AP146" i="1"/>
  <c r="AP144" i="1"/>
  <c r="AP143" i="1"/>
  <c r="AQ143" i="1" s="1"/>
  <c r="AR143" i="1" s="1"/>
  <c r="AT143" i="1" s="1"/>
  <c r="AU143" i="1" s="1"/>
  <c r="AP155" i="1"/>
  <c r="AQ155" i="1" s="1"/>
  <c r="AR155" i="1" s="1"/>
  <c r="AT155" i="1" s="1"/>
  <c r="AU155" i="1" s="1"/>
  <c r="AP153" i="1"/>
  <c r="Y155" i="1"/>
  <c r="AV155" i="1"/>
  <c r="AV149" i="1"/>
  <c r="Y149" i="1"/>
  <c r="AV152" i="1"/>
  <c r="AV143" i="1"/>
  <c r="Y143" i="1"/>
  <c r="Y146" i="1"/>
  <c r="AV146" i="1"/>
  <c r="AW146" i="1" s="1"/>
  <c r="AW143" i="1" l="1"/>
  <c r="AW152" i="1"/>
  <c r="AW149" i="1"/>
  <c r="AW155" i="1"/>
  <c r="A140" i="1"/>
  <c r="A137" i="1"/>
  <c r="A134" i="1"/>
  <c r="A131" i="1"/>
  <c r="A128" i="1"/>
  <c r="A125" i="1"/>
  <c r="L125" i="1"/>
  <c r="W125" i="1"/>
  <c r="X125" i="1" s="1"/>
  <c r="AC125" i="1"/>
  <c r="AE125" i="1"/>
  <c r="AG125" i="1"/>
  <c r="AI125" i="1"/>
  <c r="AK125" i="1"/>
  <c r="AM125" i="1"/>
  <c r="AO125" i="1"/>
  <c r="AS125" i="1"/>
  <c r="AC126" i="1"/>
  <c r="AE126" i="1"/>
  <c r="AG126" i="1"/>
  <c r="AI126" i="1"/>
  <c r="AK126" i="1"/>
  <c r="AM126" i="1"/>
  <c r="AO126" i="1"/>
  <c r="AC127" i="1"/>
  <c r="AE127" i="1"/>
  <c r="AG127" i="1"/>
  <c r="AI127" i="1"/>
  <c r="AK127" i="1"/>
  <c r="AM127" i="1"/>
  <c r="AO127" i="1"/>
  <c r="L128" i="1"/>
  <c r="W128" i="1"/>
  <c r="X128" i="1" s="1"/>
  <c r="Y128" i="1" s="1"/>
  <c r="AC128" i="1"/>
  <c r="AE128" i="1"/>
  <c r="AG128" i="1"/>
  <c r="AI128" i="1"/>
  <c r="AK128" i="1"/>
  <c r="AM128" i="1"/>
  <c r="AO128" i="1"/>
  <c r="AS128" i="1"/>
  <c r="AC129" i="1"/>
  <c r="AE129" i="1"/>
  <c r="AG129" i="1"/>
  <c r="AI129" i="1"/>
  <c r="AK129" i="1"/>
  <c r="AM129" i="1"/>
  <c r="AO129" i="1"/>
  <c r="AC130" i="1"/>
  <c r="AE130" i="1"/>
  <c r="AG130" i="1"/>
  <c r="AI130" i="1"/>
  <c r="AK130" i="1"/>
  <c r="AM130" i="1"/>
  <c r="AO130" i="1"/>
  <c r="L131" i="1"/>
  <c r="W131" i="1"/>
  <c r="X131" i="1" s="1"/>
  <c r="AC131" i="1"/>
  <c r="AE131" i="1"/>
  <c r="AG131" i="1"/>
  <c r="AI131" i="1"/>
  <c r="AK131" i="1"/>
  <c r="AM131" i="1"/>
  <c r="AO131" i="1"/>
  <c r="AS131" i="1"/>
  <c r="AC132" i="1"/>
  <c r="AE132" i="1"/>
  <c r="AG132" i="1"/>
  <c r="AI132" i="1"/>
  <c r="AK132" i="1"/>
  <c r="AM132" i="1"/>
  <c r="AO132" i="1"/>
  <c r="AC133" i="1"/>
  <c r="AE133" i="1"/>
  <c r="AG133" i="1"/>
  <c r="AI133" i="1"/>
  <c r="AK133" i="1"/>
  <c r="AM133" i="1"/>
  <c r="AO133" i="1"/>
  <c r="L134" i="1"/>
  <c r="W134" i="1"/>
  <c r="X134" i="1" s="1"/>
  <c r="AC134" i="1"/>
  <c r="AE134" i="1"/>
  <c r="AG134" i="1"/>
  <c r="AI134" i="1"/>
  <c r="AK134" i="1"/>
  <c r="AM134" i="1"/>
  <c r="AO134" i="1"/>
  <c r="AS134" i="1"/>
  <c r="AC135" i="1"/>
  <c r="AE135" i="1"/>
  <c r="AG135" i="1"/>
  <c r="AI135" i="1"/>
  <c r="AK135" i="1"/>
  <c r="AM135" i="1"/>
  <c r="AO135" i="1"/>
  <c r="AC136" i="1"/>
  <c r="AE136" i="1"/>
  <c r="AG136" i="1"/>
  <c r="AI136" i="1"/>
  <c r="AK136" i="1"/>
  <c r="AM136" i="1"/>
  <c r="AO136" i="1"/>
  <c r="W137" i="1"/>
  <c r="L140" i="1"/>
  <c r="W140" i="1"/>
  <c r="X140" i="1" s="1"/>
  <c r="AC140" i="1"/>
  <c r="AE140" i="1"/>
  <c r="AG140" i="1"/>
  <c r="AI140" i="1"/>
  <c r="AK140" i="1"/>
  <c r="AM140" i="1"/>
  <c r="AO140" i="1"/>
  <c r="AS140" i="1"/>
  <c r="AC141" i="1"/>
  <c r="AE141" i="1"/>
  <c r="AG141" i="1"/>
  <c r="AI141" i="1"/>
  <c r="AK141" i="1"/>
  <c r="AM141" i="1"/>
  <c r="AO141" i="1"/>
  <c r="AC142" i="1"/>
  <c r="AE142" i="1"/>
  <c r="AG142" i="1"/>
  <c r="AI142" i="1"/>
  <c r="AK142" i="1"/>
  <c r="AM142" i="1"/>
  <c r="AO142" i="1"/>
  <c r="AP141" i="1" l="1"/>
  <c r="AP140" i="1"/>
  <c r="AP134" i="1"/>
  <c r="AP131" i="1"/>
  <c r="AP130" i="1"/>
  <c r="AP127" i="1"/>
  <c r="AP142" i="1"/>
  <c r="AP133" i="1"/>
  <c r="AP129" i="1"/>
  <c r="AP128" i="1"/>
  <c r="AP135" i="1"/>
  <c r="AP132" i="1"/>
  <c r="AQ131" i="1" s="1"/>
  <c r="AR131" i="1" s="1"/>
  <c r="AT131" i="1" s="1"/>
  <c r="AU131" i="1" s="1"/>
  <c r="AP126" i="1"/>
  <c r="AP125" i="1"/>
  <c r="AP136" i="1"/>
  <c r="AV131" i="1"/>
  <c r="Y131" i="1"/>
  <c r="AV125" i="1"/>
  <c r="Y125" i="1"/>
  <c r="AV140" i="1"/>
  <c r="Y140" i="1"/>
  <c r="Y134" i="1"/>
  <c r="AV134" i="1"/>
  <c r="AV128" i="1"/>
  <c r="AQ140" i="1" l="1"/>
  <c r="AR140" i="1" s="1"/>
  <c r="AT140" i="1" s="1"/>
  <c r="AU140" i="1" s="1"/>
  <c r="AW140" i="1" s="1"/>
  <c r="AQ125" i="1"/>
  <c r="AR125" i="1" s="1"/>
  <c r="AT125" i="1" s="1"/>
  <c r="AU125" i="1" s="1"/>
  <c r="AW125" i="1" s="1"/>
  <c r="AQ134" i="1"/>
  <c r="AR134" i="1" s="1"/>
  <c r="AT134" i="1" s="1"/>
  <c r="AU134" i="1" s="1"/>
  <c r="AW134" i="1" s="1"/>
  <c r="AQ128" i="1"/>
  <c r="AR128" i="1" s="1"/>
  <c r="AT128" i="1" s="1"/>
  <c r="AU128" i="1" s="1"/>
  <c r="AW128" i="1" s="1"/>
  <c r="AW131" i="1"/>
  <c r="A122" i="1" l="1"/>
  <c r="A119" i="1"/>
  <c r="A116" i="1"/>
  <c r="L116" i="1"/>
  <c r="W116" i="1"/>
  <c r="X116" i="1" s="1"/>
  <c r="AC116" i="1"/>
  <c r="AE116" i="1"/>
  <c r="AG116" i="1"/>
  <c r="AI116" i="1"/>
  <c r="AK116" i="1"/>
  <c r="AM116" i="1"/>
  <c r="AO116" i="1"/>
  <c r="AS116" i="1"/>
  <c r="AC117" i="1"/>
  <c r="AE117" i="1"/>
  <c r="AG117" i="1"/>
  <c r="AI117" i="1"/>
  <c r="AK117" i="1"/>
  <c r="AM117" i="1"/>
  <c r="AO117" i="1"/>
  <c r="AC118" i="1"/>
  <c r="AE118" i="1"/>
  <c r="AG118" i="1"/>
  <c r="AI118" i="1"/>
  <c r="AK118" i="1"/>
  <c r="AM118" i="1"/>
  <c r="AO118" i="1"/>
  <c r="L119" i="1"/>
  <c r="W119" i="1"/>
  <c r="X119" i="1" s="1"/>
  <c r="AC119" i="1"/>
  <c r="AE119" i="1"/>
  <c r="AG119" i="1"/>
  <c r="AI119" i="1"/>
  <c r="AK119" i="1"/>
  <c r="AM119" i="1"/>
  <c r="AO119" i="1"/>
  <c r="AS119" i="1"/>
  <c r="AC120" i="1"/>
  <c r="AE120" i="1"/>
  <c r="AG120" i="1"/>
  <c r="AI120" i="1"/>
  <c r="AK120" i="1"/>
  <c r="AM120" i="1"/>
  <c r="AO120" i="1"/>
  <c r="AC121" i="1"/>
  <c r="AE121" i="1"/>
  <c r="AG121" i="1"/>
  <c r="AI121" i="1"/>
  <c r="AK121" i="1"/>
  <c r="AM121" i="1"/>
  <c r="AO121" i="1"/>
  <c r="L122" i="1"/>
  <c r="W122" i="1"/>
  <c r="X122" i="1" s="1"/>
  <c r="AC122" i="1"/>
  <c r="AE122" i="1"/>
  <c r="AG122" i="1"/>
  <c r="AI122" i="1"/>
  <c r="AK122" i="1"/>
  <c r="AM122" i="1"/>
  <c r="AO122" i="1"/>
  <c r="AS122" i="1"/>
  <c r="AC123" i="1"/>
  <c r="AE123" i="1"/>
  <c r="AG123" i="1"/>
  <c r="AI123" i="1"/>
  <c r="AK123" i="1"/>
  <c r="AM123" i="1"/>
  <c r="AO123" i="1"/>
  <c r="AC124" i="1"/>
  <c r="AE124" i="1"/>
  <c r="AG124" i="1"/>
  <c r="AI124" i="1"/>
  <c r="AK124" i="1"/>
  <c r="AM124" i="1"/>
  <c r="AO124" i="1"/>
  <c r="A113" i="1"/>
  <c r="L113" i="1"/>
  <c r="W113" i="1"/>
  <c r="X113" i="1" s="1"/>
  <c r="AC113" i="1"/>
  <c r="AE113" i="1"/>
  <c r="AG113" i="1"/>
  <c r="AI113" i="1"/>
  <c r="AK113" i="1"/>
  <c r="AM113" i="1"/>
  <c r="AO113" i="1"/>
  <c r="AS113" i="1"/>
  <c r="AC114" i="1"/>
  <c r="AE114" i="1"/>
  <c r="AG114" i="1"/>
  <c r="AI114" i="1"/>
  <c r="AK114" i="1"/>
  <c r="AM114" i="1"/>
  <c r="AO114" i="1"/>
  <c r="AC115" i="1"/>
  <c r="AE115" i="1"/>
  <c r="AG115" i="1"/>
  <c r="AI115" i="1"/>
  <c r="AK115" i="1"/>
  <c r="AM115" i="1"/>
  <c r="AO115" i="1"/>
  <c r="AP120" i="1" l="1"/>
  <c r="AP115" i="1"/>
  <c r="AP121" i="1"/>
  <c r="AP118" i="1"/>
  <c r="AP124" i="1"/>
  <c r="AP123" i="1"/>
  <c r="AP119" i="1"/>
  <c r="AQ119" i="1" s="1"/>
  <c r="AR119" i="1" s="1"/>
  <c r="AT119" i="1" s="1"/>
  <c r="AU119" i="1" s="1"/>
  <c r="AP117" i="1"/>
  <c r="AP116" i="1"/>
  <c r="AQ116" i="1" s="1"/>
  <c r="AR116" i="1" s="1"/>
  <c r="AT116" i="1" s="1"/>
  <c r="AU116" i="1" s="1"/>
  <c r="AP113" i="1"/>
  <c r="AP114" i="1"/>
  <c r="AP122" i="1"/>
  <c r="AQ122" i="1" s="1"/>
  <c r="AR122" i="1" s="1"/>
  <c r="AT122" i="1" s="1"/>
  <c r="AU122" i="1" s="1"/>
  <c r="AV122" i="1"/>
  <c r="Y122" i="1"/>
  <c r="Y119" i="1"/>
  <c r="AV119" i="1"/>
  <c r="AV116" i="1"/>
  <c r="Y116" i="1"/>
  <c r="AV113" i="1"/>
  <c r="Y113" i="1"/>
  <c r="AW122" i="1" l="1"/>
  <c r="AQ113" i="1"/>
  <c r="AR113" i="1" s="1"/>
  <c r="AT113" i="1" s="1"/>
  <c r="AU113" i="1" s="1"/>
  <c r="AW113" i="1" s="1"/>
  <c r="AW119" i="1"/>
  <c r="AW116" i="1"/>
  <c r="A176" i="1"/>
  <c r="A179" i="1"/>
  <c r="A182" i="1"/>
  <c r="A185" i="1"/>
  <c r="A188" i="1"/>
  <c r="A191" i="1"/>
  <c r="A194" i="1"/>
  <c r="A197" i="1"/>
  <c r="A167" i="1"/>
  <c r="A170" i="1"/>
  <c r="A173" i="1"/>
  <c r="L110" i="1"/>
  <c r="W110" i="1"/>
  <c r="X110" i="1" s="1"/>
  <c r="AC110" i="1"/>
  <c r="AE110" i="1"/>
  <c r="AG110" i="1"/>
  <c r="AI110" i="1"/>
  <c r="AK110" i="1"/>
  <c r="AM110" i="1"/>
  <c r="AO110" i="1"/>
  <c r="AS110" i="1"/>
  <c r="AC111" i="1"/>
  <c r="AE111" i="1"/>
  <c r="AG111" i="1"/>
  <c r="AI111" i="1"/>
  <c r="AK111" i="1"/>
  <c r="AM111" i="1"/>
  <c r="AO111" i="1"/>
  <c r="AC112" i="1"/>
  <c r="AE112" i="1"/>
  <c r="AG112" i="1"/>
  <c r="AI112" i="1"/>
  <c r="AK112" i="1"/>
  <c r="AM112" i="1"/>
  <c r="AO112" i="1"/>
  <c r="A110" i="1"/>
  <c r="A107" i="1"/>
  <c r="A104" i="1"/>
  <c r="A100" i="1"/>
  <c r="A97" i="1"/>
  <c r="A67" i="1"/>
  <c r="A70" i="1"/>
  <c r="A73" i="1"/>
  <c r="A76" i="1"/>
  <c r="A79" i="1"/>
  <c r="A82" i="1"/>
  <c r="A85" i="1"/>
  <c r="A88" i="1"/>
  <c r="A91" i="1"/>
  <c r="A94" i="1"/>
  <c r="A46" i="1"/>
  <c r="A49" i="1"/>
  <c r="A52" i="1"/>
  <c r="A55" i="1"/>
  <c r="A58" i="1"/>
  <c r="A61" i="1"/>
  <c r="A64" i="1"/>
  <c r="A43" i="1"/>
  <c r="A19" i="1"/>
  <c r="AP111" i="1" l="1"/>
  <c r="AP112" i="1"/>
  <c r="AP110" i="1"/>
  <c r="AQ110" i="1" s="1"/>
  <c r="AR110" i="1" s="1"/>
  <c r="AT110" i="1" s="1"/>
  <c r="AU110" i="1" s="1"/>
  <c r="AV110" i="1"/>
  <c r="Y110" i="1"/>
  <c r="AW110" i="1" l="1"/>
  <c r="L107" i="1"/>
  <c r="W107" i="1"/>
  <c r="X107" i="1" s="1"/>
  <c r="AC107" i="1"/>
  <c r="AE107" i="1"/>
  <c r="AG107" i="1"/>
  <c r="AI107" i="1"/>
  <c r="AK107" i="1"/>
  <c r="AM107" i="1"/>
  <c r="AO107" i="1"/>
  <c r="AC108" i="1"/>
  <c r="AE108" i="1"/>
  <c r="AG108" i="1"/>
  <c r="AI108" i="1"/>
  <c r="AK108" i="1"/>
  <c r="AM108" i="1"/>
  <c r="AO108" i="1"/>
  <c r="L104" i="1"/>
  <c r="W104" i="1"/>
  <c r="X104" i="1" s="1"/>
  <c r="AV104" i="1" s="1"/>
  <c r="AC104" i="1"/>
  <c r="AE104" i="1"/>
  <c r="AG104" i="1"/>
  <c r="AI104" i="1"/>
  <c r="AK104" i="1"/>
  <c r="AM104" i="1"/>
  <c r="AO104" i="1"/>
  <c r="AS104" i="1"/>
  <c r="AC105" i="1"/>
  <c r="AE105" i="1"/>
  <c r="AG105" i="1"/>
  <c r="AI105" i="1"/>
  <c r="AK105" i="1"/>
  <c r="AM105" i="1"/>
  <c r="AO105" i="1"/>
  <c r="AO99" i="1"/>
  <c r="AM99" i="1"/>
  <c r="AK99" i="1"/>
  <c r="AI99" i="1"/>
  <c r="AG99" i="1"/>
  <c r="AE99" i="1"/>
  <c r="AC99" i="1"/>
  <c r="AO96" i="1"/>
  <c r="AM96" i="1"/>
  <c r="AK96" i="1"/>
  <c r="AI96" i="1"/>
  <c r="AG96" i="1"/>
  <c r="AE96" i="1"/>
  <c r="AC96" i="1"/>
  <c r="AO98" i="1"/>
  <c r="AM98" i="1"/>
  <c r="AK98" i="1"/>
  <c r="AI98" i="1"/>
  <c r="AG98" i="1"/>
  <c r="AE98" i="1"/>
  <c r="AC98" i="1"/>
  <c r="L100" i="1"/>
  <c r="W100" i="1"/>
  <c r="X100" i="1" s="1"/>
  <c r="AV100" i="1" s="1"/>
  <c r="AC100" i="1"/>
  <c r="AE100" i="1"/>
  <c r="AG100" i="1"/>
  <c r="AI100" i="1"/>
  <c r="AK100" i="1"/>
  <c r="AM100" i="1"/>
  <c r="AO100" i="1"/>
  <c r="AS100" i="1"/>
  <c r="AC101" i="1"/>
  <c r="AE101" i="1"/>
  <c r="AG101" i="1"/>
  <c r="AI101" i="1"/>
  <c r="AK101" i="1"/>
  <c r="AM101" i="1"/>
  <c r="AO101" i="1"/>
  <c r="AC102" i="1"/>
  <c r="AE102" i="1"/>
  <c r="AG102" i="1"/>
  <c r="AI102" i="1"/>
  <c r="AK102" i="1"/>
  <c r="AM102" i="1"/>
  <c r="AO102" i="1"/>
  <c r="AC103" i="1"/>
  <c r="AE103" i="1"/>
  <c r="AG103" i="1"/>
  <c r="AI103" i="1"/>
  <c r="AK103" i="1"/>
  <c r="AM103" i="1"/>
  <c r="AO103" i="1"/>
  <c r="L94" i="1"/>
  <c r="W94" i="1"/>
  <c r="X94" i="1" s="1"/>
  <c r="AC94" i="1"/>
  <c r="AE94" i="1"/>
  <c r="AG94" i="1"/>
  <c r="AI94" i="1"/>
  <c r="AK94" i="1"/>
  <c r="AM94" i="1"/>
  <c r="AO94" i="1"/>
  <c r="AS94" i="1"/>
  <c r="AC95" i="1"/>
  <c r="AE95" i="1"/>
  <c r="AG95" i="1"/>
  <c r="AI95" i="1"/>
  <c r="AK95" i="1"/>
  <c r="AM95" i="1"/>
  <c r="AO95" i="1"/>
  <c r="L97" i="1"/>
  <c r="W97" i="1"/>
  <c r="X97" i="1" s="1"/>
  <c r="AC97" i="1"/>
  <c r="AE97" i="1"/>
  <c r="AG97" i="1"/>
  <c r="AI97" i="1"/>
  <c r="AK97" i="1"/>
  <c r="AM97" i="1"/>
  <c r="AO97" i="1"/>
  <c r="AO90" i="1"/>
  <c r="AM90" i="1"/>
  <c r="AK90" i="1"/>
  <c r="AI90" i="1"/>
  <c r="AG90" i="1"/>
  <c r="AE90" i="1"/>
  <c r="AC90" i="1"/>
  <c r="L91" i="1"/>
  <c r="W91" i="1"/>
  <c r="X91" i="1" s="1"/>
  <c r="AC91" i="1"/>
  <c r="AE91" i="1"/>
  <c r="AG91" i="1"/>
  <c r="AI91" i="1"/>
  <c r="AK91" i="1"/>
  <c r="AM91" i="1"/>
  <c r="AO91" i="1"/>
  <c r="AS91" i="1"/>
  <c r="AC92" i="1"/>
  <c r="AE92" i="1"/>
  <c r="AG92" i="1"/>
  <c r="AI92" i="1"/>
  <c r="AK92" i="1"/>
  <c r="AM92" i="1"/>
  <c r="AO92" i="1"/>
  <c r="AC93" i="1"/>
  <c r="AE93" i="1"/>
  <c r="AG93" i="1"/>
  <c r="AI93" i="1"/>
  <c r="AK93" i="1"/>
  <c r="AM93" i="1"/>
  <c r="AO93" i="1"/>
  <c r="L88" i="1"/>
  <c r="W88" i="1"/>
  <c r="X88" i="1" s="1"/>
  <c r="AC88" i="1"/>
  <c r="AE88" i="1"/>
  <c r="AG88" i="1"/>
  <c r="AI88" i="1"/>
  <c r="AK88" i="1"/>
  <c r="AM88" i="1"/>
  <c r="AO88" i="1"/>
  <c r="AS88" i="1"/>
  <c r="AC89" i="1"/>
  <c r="AE89" i="1"/>
  <c r="AG89" i="1"/>
  <c r="AI89" i="1"/>
  <c r="AK89" i="1"/>
  <c r="AM89" i="1"/>
  <c r="AO89" i="1"/>
  <c r="AV107" i="1" l="1"/>
  <c r="Y107" i="1"/>
  <c r="AP108" i="1"/>
  <c r="AQ107" i="1" s="1"/>
  <c r="AR107" i="1" s="1"/>
  <c r="AT107" i="1" s="1"/>
  <c r="AU107" i="1" s="1"/>
  <c r="AW107" i="1" s="1"/>
  <c r="AP103" i="1"/>
  <c r="AP107" i="1"/>
  <c r="Y100" i="1"/>
  <c r="Y104" i="1"/>
  <c r="AP101" i="1"/>
  <c r="AP95" i="1"/>
  <c r="AP102" i="1"/>
  <c r="AP100" i="1"/>
  <c r="AP105" i="1"/>
  <c r="AP104" i="1"/>
  <c r="AQ104" i="1" s="1"/>
  <c r="AR104" i="1" s="1"/>
  <c r="AT104" i="1" s="1"/>
  <c r="AU104" i="1" s="1"/>
  <c r="AW104" i="1" s="1"/>
  <c r="AP98" i="1"/>
  <c r="AP97" i="1"/>
  <c r="AQ97" i="1" s="1"/>
  <c r="AR97" i="1" s="1"/>
  <c r="AP96" i="1"/>
  <c r="AP94" i="1"/>
  <c r="AP92" i="1"/>
  <c r="AP89" i="1"/>
  <c r="AP88" i="1"/>
  <c r="AP93" i="1"/>
  <c r="AP91" i="1"/>
  <c r="AQ91" i="1" s="1"/>
  <c r="AR91" i="1" s="1"/>
  <c r="AT91" i="1" s="1"/>
  <c r="AU91" i="1" s="1"/>
  <c r="AP99" i="1"/>
  <c r="AP90" i="1"/>
  <c r="AV94" i="1"/>
  <c r="Y94" i="1"/>
  <c r="Y97" i="1"/>
  <c r="AV97" i="1"/>
  <c r="Y91" i="1"/>
  <c r="AV91" i="1"/>
  <c r="AV88" i="1"/>
  <c r="Y88" i="1"/>
  <c r="AQ88" i="1" l="1"/>
  <c r="AR88" i="1" s="1"/>
  <c r="AT88" i="1" s="1"/>
  <c r="AU88" i="1" s="1"/>
  <c r="AQ100" i="1"/>
  <c r="AR100" i="1" s="1"/>
  <c r="AT100" i="1" s="1"/>
  <c r="AU100" i="1" s="1"/>
  <c r="AW100" i="1" s="1"/>
  <c r="AT97" i="1"/>
  <c r="AU97" i="1" s="1"/>
  <c r="AW97" i="1" s="1"/>
  <c r="AQ94" i="1"/>
  <c r="AR94" i="1" s="1"/>
  <c r="AT94" i="1" s="1"/>
  <c r="AU94" i="1" s="1"/>
  <c r="AW94" i="1" s="1"/>
  <c r="AW88" i="1"/>
  <c r="AW91" i="1"/>
  <c r="L85" i="1" l="1"/>
  <c r="W85" i="1"/>
  <c r="X85" i="1" s="1"/>
  <c r="AC85" i="1"/>
  <c r="AE85" i="1"/>
  <c r="AG85" i="1"/>
  <c r="AI85" i="1"/>
  <c r="AK85" i="1"/>
  <c r="AM85" i="1"/>
  <c r="AO85" i="1"/>
  <c r="AS85" i="1"/>
  <c r="AC86" i="1"/>
  <c r="AE86" i="1"/>
  <c r="AG86" i="1"/>
  <c r="AI86" i="1"/>
  <c r="AK86" i="1"/>
  <c r="AM86" i="1"/>
  <c r="AO86" i="1"/>
  <c r="AC87" i="1"/>
  <c r="AE87" i="1"/>
  <c r="AG87" i="1"/>
  <c r="AI87" i="1"/>
  <c r="AK87" i="1"/>
  <c r="AM87" i="1"/>
  <c r="AO87" i="1"/>
  <c r="L82" i="1"/>
  <c r="W82" i="1"/>
  <c r="X82" i="1" s="1"/>
  <c r="AC82" i="1"/>
  <c r="AE82" i="1"/>
  <c r="AG82" i="1"/>
  <c r="AI82" i="1"/>
  <c r="AK82" i="1"/>
  <c r="AM82" i="1"/>
  <c r="AO82" i="1"/>
  <c r="AS82" i="1"/>
  <c r="AC83" i="1"/>
  <c r="AE83" i="1"/>
  <c r="AG83" i="1"/>
  <c r="AI83" i="1"/>
  <c r="AK83" i="1"/>
  <c r="AM83" i="1"/>
  <c r="AO83" i="1"/>
  <c r="AC84" i="1"/>
  <c r="AE84" i="1"/>
  <c r="AG84" i="1"/>
  <c r="AI84" i="1"/>
  <c r="AK84" i="1"/>
  <c r="AM84" i="1"/>
  <c r="AO84" i="1"/>
  <c r="AP84" i="1" l="1"/>
  <c r="AP82" i="1"/>
  <c r="AQ82" i="1" s="1"/>
  <c r="AR82" i="1" s="1"/>
  <c r="AT82" i="1" s="1"/>
  <c r="AU82" i="1" s="1"/>
  <c r="AP83" i="1"/>
  <c r="AP86" i="1"/>
  <c r="AP87" i="1"/>
  <c r="AP85" i="1"/>
  <c r="AQ85" i="1" s="1"/>
  <c r="AR85" i="1" s="1"/>
  <c r="AT85" i="1" s="1"/>
  <c r="AU85" i="1" s="1"/>
  <c r="Y85" i="1"/>
  <c r="AV85" i="1"/>
  <c r="AV82" i="1"/>
  <c r="Y82" i="1"/>
  <c r="L79" i="1"/>
  <c r="W79" i="1"/>
  <c r="X79" i="1" s="1"/>
  <c r="AC79" i="1"/>
  <c r="AE79" i="1"/>
  <c r="AG79" i="1"/>
  <c r="AI79" i="1"/>
  <c r="AK79" i="1"/>
  <c r="AM79" i="1"/>
  <c r="AO79" i="1"/>
  <c r="AS79" i="1"/>
  <c r="AC80" i="1"/>
  <c r="AE80" i="1"/>
  <c r="AG80" i="1"/>
  <c r="AI80" i="1"/>
  <c r="AK80" i="1"/>
  <c r="AM80" i="1"/>
  <c r="AO80" i="1"/>
  <c r="AC81" i="1"/>
  <c r="AE81" i="1"/>
  <c r="AG81" i="1"/>
  <c r="AI81" i="1"/>
  <c r="AK81" i="1"/>
  <c r="AM81" i="1"/>
  <c r="AO81" i="1"/>
  <c r="AW82" i="1" l="1"/>
  <c r="AW85" i="1"/>
  <c r="AP80" i="1"/>
  <c r="AP81" i="1"/>
  <c r="AP79" i="1"/>
  <c r="AQ79" i="1" s="1"/>
  <c r="AR79" i="1" s="1"/>
  <c r="AT79" i="1" s="1"/>
  <c r="AU79" i="1" s="1"/>
  <c r="AV79" i="1"/>
  <c r="Y79" i="1"/>
  <c r="AW79" i="1" l="1"/>
  <c r="L76" i="1"/>
  <c r="W76" i="1"/>
  <c r="X76" i="1" s="1"/>
  <c r="AC76" i="1"/>
  <c r="AE76" i="1"/>
  <c r="AG76" i="1"/>
  <c r="AI76" i="1"/>
  <c r="AK76" i="1"/>
  <c r="AM76" i="1"/>
  <c r="AO76" i="1"/>
  <c r="AS76" i="1"/>
  <c r="AC77" i="1"/>
  <c r="AE77" i="1"/>
  <c r="AG77" i="1"/>
  <c r="AI77" i="1"/>
  <c r="AK77" i="1"/>
  <c r="AM77" i="1"/>
  <c r="AO77" i="1"/>
  <c r="AC78" i="1"/>
  <c r="AE78" i="1"/>
  <c r="AG78" i="1"/>
  <c r="AI78" i="1"/>
  <c r="AK78" i="1"/>
  <c r="AM78" i="1"/>
  <c r="AO78" i="1"/>
  <c r="L73" i="1"/>
  <c r="W73" i="1"/>
  <c r="X73" i="1" s="1"/>
  <c r="AC73" i="1"/>
  <c r="AE73" i="1"/>
  <c r="AG73" i="1"/>
  <c r="AI73" i="1"/>
  <c r="AK73" i="1"/>
  <c r="AM73" i="1"/>
  <c r="AO73" i="1"/>
  <c r="AS73" i="1"/>
  <c r="AC74" i="1"/>
  <c r="AE74" i="1"/>
  <c r="AG74" i="1"/>
  <c r="AI74" i="1"/>
  <c r="AK74" i="1"/>
  <c r="AM74" i="1"/>
  <c r="AO74" i="1"/>
  <c r="AC75" i="1"/>
  <c r="AE75" i="1"/>
  <c r="AG75" i="1"/>
  <c r="AI75" i="1"/>
  <c r="AK75" i="1"/>
  <c r="AM75" i="1"/>
  <c r="AO75" i="1"/>
  <c r="L70" i="1"/>
  <c r="W70" i="1"/>
  <c r="X70" i="1" s="1"/>
  <c r="AC70" i="1"/>
  <c r="AE70" i="1"/>
  <c r="AG70" i="1"/>
  <c r="AI70" i="1"/>
  <c r="AK70" i="1"/>
  <c r="AM70" i="1"/>
  <c r="AO70" i="1"/>
  <c r="AS70" i="1"/>
  <c r="AC71" i="1"/>
  <c r="AE71" i="1"/>
  <c r="AG71" i="1"/>
  <c r="AI71" i="1"/>
  <c r="AK71" i="1"/>
  <c r="AM71" i="1"/>
  <c r="AO71" i="1"/>
  <c r="AC72" i="1"/>
  <c r="AE72" i="1"/>
  <c r="AG72" i="1"/>
  <c r="AI72" i="1"/>
  <c r="AK72" i="1"/>
  <c r="AM72" i="1"/>
  <c r="AO72" i="1"/>
  <c r="AO69" i="1"/>
  <c r="AM69" i="1"/>
  <c r="AK69" i="1"/>
  <c r="AI69" i="1"/>
  <c r="AG69" i="1"/>
  <c r="AE69" i="1"/>
  <c r="AC69" i="1"/>
  <c r="AO68" i="1"/>
  <c r="AM68" i="1"/>
  <c r="AK68" i="1"/>
  <c r="AI68" i="1"/>
  <c r="AG68" i="1"/>
  <c r="AE68" i="1"/>
  <c r="AC68" i="1"/>
  <c r="AO66" i="1"/>
  <c r="AM66" i="1"/>
  <c r="AK66" i="1"/>
  <c r="AI66" i="1"/>
  <c r="AG66" i="1"/>
  <c r="AE66" i="1"/>
  <c r="AC66" i="1"/>
  <c r="AO65" i="1"/>
  <c r="AM65" i="1"/>
  <c r="AK65" i="1"/>
  <c r="AI65" i="1"/>
  <c r="AG65" i="1"/>
  <c r="AE65" i="1"/>
  <c r="AC65" i="1"/>
  <c r="L67" i="1"/>
  <c r="W67" i="1"/>
  <c r="X67" i="1" s="1"/>
  <c r="AC67" i="1"/>
  <c r="AE67" i="1"/>
  <c r="AG67" i="1"/>
  <c r="AI67" i="1"/>
  <c r="AK67" i="1"/>
  <c r="AM67" i="1"/>
  <c r="AO67" i="1"/>
  <c r="AS67" i="1"/>
  <c r="L64" i="1"/>
  <c r="W64" i="1"/>
  <c r="X64" i="1" s="1"/>
  <c r="AC64" i="1"/>
  <c r="AE64" i="1"/>
  <c r="AG64" i="1"/>
  <c r="AI64" i="1"/>
  <c r="AK64" i="1"/>
  <c r="AM64" i="1"/>
  <c r="AO64" i="1"/>
  <c r="AS64" i="1"/>
  <c r="AP72" i="1" l="1"/>
  <c r="AP70" i="1"/>
  <c r="AQ70" i="1" s="1"/>
  <c r="AR70" i="1" s="1"/>
  <c r="AT70" i="1" s="1"/>
  <c r="AU70" i="1" s="1"/>
  <c r="AP75" i="1"/>
  <c r="AP73" i="1"/>
  <c r="AQ73" i="1" s="1"/>
  <c r="AR73" i="1" s="1"/>
  <c r="AT73" i="1" s="1"/>
  <c r="AU73" i="1" s="1"/>
  <c r="AP78" i="1"/>
  <c r="AP76" i="1"/>
  <c r="AP67" i="1"/>
  <c r="AQ67" i="1" s="1"/>
  <c r="AR67" i="1" s="1"/>
  <c r="AT67" i="1" s="1"/>
  <c r="AU67" i="1" s="1"/>
  <c r="AP71" i="1"/>
  <c r="AP74" i="1"/>
  <c r="AP77" i="1"/>
  <c r="AV76" i="1"/>
  <c r="Y76" i="1"/>
  <c r="AV73" i="1"/>
  <c r="Y73" i="1"/>
  <c r="AV70" i="1"/>
  <c r="Y70" i="1"/>
  <c r="AV67" i="1"/>
  <c r="Y67" i="1"/>
  <c r="AP64" i="1"/>
  <c r="AQ64" i="1" s="1"/>
  <c r="AR64" i="1" s="1"/>
  <c r="AT64" i="1" s="1"/>
  <c r="AU64" i="1" s="1"/>
  <c r="AV64" i="1"/>
  <c r="Y64" i="1"/>
  <c r="AQ76" i="1" l="1"/>
  <c r="AR76" i="1" s="1"/>
  <c r="AT76" i="1" s="1"/>
  <c r="AU76" i="1" s="1"/>
  <c r="AW70" i="1"/>
  <c r="AW73" i="1"/>
  <c r="AW67" i="1"/>
  <c r="AW76" i="1"/>
  <c r="AW64" i="1"/>
  <c r="L61" i="1"/>
  <c r="W61" i="1"/>
  <c r="X61" i="1" s="1"/>
  <c r="AC61" i="1"/>
  <c r="AE61" i="1"/>
  <c r="AG61" i="1"/>
  <c r="AI61" i="1"/>
  <c r="AK61" i="1"/>
  <c r="AM61" i="1"/>
  <c r="AO61" i="1"/>
  <c r="AS61" i="1"/>
  <c r="AC62" i="1"/>
  <c r="AE62" i="1"/>
  <c r="AG62" i="1"/>
  <c r="AI62" i="1"/>
  <c r="AK62" i="1"/>
  <c r="AM62" i="1"/>
  <c r="AO62" i="1"/>
  <c r="AC63" i="1"/>
  <c r="AE63" i="1"/>
  <c r="AG63" i="1"/>
  <c r="AI63" i="1"/>
  <c r="AK63" i="1"/>
  <c r="AM63" i="1"/>
  <c r="AO63" i="1"/>
  <c r="AC58" i="1"/>
  <c r="AE58" i="1"/>
  <c r="AG58" i="1"/>
  <c r="AI58" i="1"/>
  <c r="AK58" i="1"/>
  <c r="AM58" i="1"/>
  <c r="AO58" i="1"/>
  <c r="AS58" i="1"/>
  <c r="AC59" i="1"/>
  <c r="AE59" i="1"/>
  <c r="AG59" i="1"/>
  <c r="AI59" i="1"/>
  <c r="AK59" i="1"/>
  <c r="AM59" i="1"/>
  <c r="AO59" i="1"/>
  <c r="AC60" i="1"/>
  <c r="AE60" i="1"/>
  <c r="AG60" i="1"/>
  <c r="AI60" i="1"/>
  <c r="AK60" i="1"/>
  <c r="AM60" i="1"/>
  <c r="AO60" i="1"/>
  <c r="AP61" i="1" l="1"/>
  <c r="AP63" i="1"/>
  <c r="AP60" i="1"/>
  <c r="AP58" i="1"/>
  <c r="AQ58" i="1" s="1"/>
  <c r="AR58" i="1" s="1"/>
  <c r="AT58" i="1" s="1"/>
  <c r="AP59" i="1"/>
  <c r="AP62" i="1"/>
  <c r="AQ61" i="1" s="1"/>
  <c r="AR61" i="1" s="1"/>
  <c r="AT61" i="1" s="1"/>
  <c r="AU61" i="1" s="1"/>
  <c r="Y61" i="1"/>
  <c r="AV61" i="1"/>
  <c r="L58" i="1"/>
  <c r="W58" i="1"/>
  <c r="X58" i="1" s="1"/>
  <c r="L52" i="1"/>
  <c r="W52" i="1"/>
  <c r="X52" i="1" s="1"/>
  <c r="AC52" i="1"/>
  <c r="AE52" i="1"/>
  <c r="AG52" i="1"/>
  <c r="AI52" i="1"/>
  <c r="AK52" i="1"/>
  <c r="AM52" i="1"/>
  <c r="AO52" i="1"/>
  <c r="AS52" i="1"/>
  <c r="AC53" i="1"/>
  <c r="AE53" i="1"/>
  <c r="AG53" i="1"/>
  <c r="AI53" i="1"/>
  <c r="AK53" i="1"/>
  <c r="AM53" i="1"/>
  <c r="AO53" i="1"/>
  <c r="AC54" i="1"/>
  <c r="AE54" i="1"/>
  <c r="AG54" i="1"/>
  <c r="AI54" i="1"/>
  <c r="AK54" i="1"/>
  <c r="AM54" i="1"/>
  <c r="AO54" i="1"/>
  <c r="L55" i="1"/>
  <c r="W55" i="1"/>
  <c r="X55" i="1" s="1"/>
  <c r="Y55" i="1" s="1"/>
  <c r="AC55" i="1"/>
  <c r="AE55" i="1"/>
  <c r="AG55" i="1"/>
  <c r="AI55" i="1"/>
  <c r="AK55" i="1"/>
  <c r="AM55" i="1"/>
  <c r="AO55" i="1"/>
  <c r="AS55" i="1"/>
  <c r="AC56" i="1"/>
  <c r="AE56" i="1"/>
  <c r="AG56" i="1"/>
  <c r="AI56" i="1"/>
  <c r="AK56" i="1"/>
  <c r="AM56" i="1"/>
  <c r="AO56" i="1"/>
  <c r="AC57" i="1"/>
  <c r="AE57" i="1"/>
  <c r="AG57" i="1"/>
  <c r="AI57" i="1"/>
  <c r="AK57" i="1"/>
  <c r="AM57" i="1"/>
  <c r="AO57" i="1"/>
  <c r="AU58" i="1" l="1"/>
  <c r="AW61" i="1"/>
  <c r="AV58" i="1"/>
  <c r="Y58" i="1"/>
  <c r="AP57" i="1"/>
  <c r="AP53" i="1"/>
  <c r="AP56" i="1"/>
  <c r="AP55" i="1"/>
  <c r="AQ55" i="1" s="1"/>
  <c r="AR55" i="1" s="1"/>
  <c r="AT55" i="1" s="1"/>
  <c r="AU55" i="1" s="1"/>
  <c r="AP54" i="1"/>
  <c r="AP52" i="1"/>
  <c r="AQ52" i="1" s="1"/>
  <c r="AR52" i="1" s="1"/>
  <c r="AT52" i="1" s="1"/>
  <c r="AU52" i="1" s="1"/>
  <c r="AV55" i="1"/>
  <c r="AV52" i="1"/>
  <c r="Y52" i="1"/>
  <c r="AW58" i="1" l="1"/>
  <c r="AW55" i="1"/>
  <c r="AW52" i="1"/>
  <c r="L49" i="1"/>
  <c r="W49" i="1"/>
  <c r="X49" i="1" s="1"/>
  <c r="AC49" i="1"/>
  <c r="AE49" i="1"/>
  <c r="AG49" i="1"/>
  <c r="AI49" i="1"/>
  <c r="AK49" i="1"/>
  <c r="AM49" i="1"/>
  <c r="AO49" i="1"/>
  <c r="AS49" i="1"/>
  <c r="AC50" i="1"/>
  <c r="AE50" i="1"/>
  <c r="AG50" i="1"/>
  <c r="AI50" i="1"/>
  <c r="AK50" i="1"/>
  <c r="AM50" i="1"/>
  <c r="AO50" i="1"/>
  <c r="AC51" i="1"/>
  <c r="AE51" i="1"/>
  <c r="AG51" i="1"/>
  <c r="AI51" i="1"/>
  <c r="AK51" i="1"/>
  <c r="AM51" i="1"/>
  <c r="AO51" i="1"/>
  <c r="AP51" i="1" l="1"/>
  <c r="AP50" i="1"/>
  <c r="AP49" i="1"/>
  <c r="Y49" i="1"/>
  <c r="AV49" i="1"/>
  <c r="AQ49" i="1" l="1"/>
  <c r="AR49" i="1" s="1"/>
  <c r="AT49" i="1" s="1"/>
  <c r="AU49" i="1" s="1"/>
  <c r="AW49" i="1" s="1"/>
  <c r="L46" i="1"/>
  <c r="W46" i="1"/>
  <c r="X46" i="1" s="1"/>
  <c r="AC46" i="1"/>
  <c r="AE46" i="1"/>
  <c r="AG46" i="1"/>
  <c r="AI46" i="1"/>
  <c r="AK46" i="1"/>
  <c r="AM46" i="1"/>
  <c r="AO46" i="1"/>
  <c r="AS46" i="1"/>
  <c r="AC47" i="1"/>
  <c r="AE47" i="1"/>
  <c r="AG47" i="1"/>
  <c r="AI47" i="1"/>
  <c r="AK47" i="1"/>
  <c r="AM47" i="1"/>
  <c r="AO47" i="1"/>
  <c r="AC48" i="1"/>
  <c r="AE48" i="1"/>
  <c r="AG48" i="1"/>
  <c r="AI48" i="1"/>
  <c r="AK48" i="1"/>
  <c r="AM48" i="1"/>
  <c r="AO48" i="1"/>
  <c r="AP46" i="1" l="1"/>
  <c r="AQ46" i="1" s="1"/>
  <c r="AR46" i="1" s="1"/>
  <c r="AT46" i="1" s="1"/>
  <c r="AU46" i="1" s="1"/>
  <c r="AP47" i="1"/>
  <c r="AP48" i="1"/>
  <c r="AV46" i="1"/>
  <c r="Y46" i="1"/>
  <c r="AW46" i="1" l="1"/>
  <c r="L43" i="1"/>
  <c r="W43" i="1"/>
  <c r="X43" i="1" s="1"/>
  <c r="AC43" i="1"/>
  <c r="AE43" i="1"/>
  <c r="AG43" i="1"/>
  <c r="AI43" i="1"/>
  <c r="AK43" i="1"/>
  <c r="AM43" i="1"/>
  <c r="AO43" i="1"/>
  <c r="AS43" i="1"/>
  <c r="AC44" i="1"/>
  <c r="AE44" i="1"/>
  <c r="AG44" i="1"/>
  <c r="AI44" i="1"/>
  <c r="AK44" i="1"/>
  <c r="AM44" i="1"/>
  <c r="AO44" i="1"/>
  <c r="AC45" i="1"/>
  <c r="AE45" i="1"/>
  <c r="AG45" i="1"/>
  <c r="AI45" i="1"/>
  <c r="AK45" i="1"/>
  <c r="AM45" i="1"/>
  <c r="AO45" i="1"/>
  <c r="L40" i="1"/>
  <c r="W40" i="1"/>
  <c r="X40" i="1" s="1"/>
  <c r="AC40" i="1"/>
  <c r="AE40" i="1"/>
  <c r="AG40" i="1"/>
  <c r="AI40" i="1"/>
  <c r="AK40" i="1"/>
  <c r="AM40" i="1"/>
  <c r="AO40" i="1"/>
  <c r="AS40" i="1"/>
  <c r="AC41" i="1"/>
  <c r="AE41" i="1"/>
  <c r="AG41" i="1"/>
  <c r="AI41" i="1"/>
  <c r="AK41" i="1"/>
  <c r="AM41" i="1"/>
  <c r="AO41" i="1"/>
  <c r="AC42" i="1"/>
  <c r="AE42" i="1"/>
  <c r="AG42" i="1"/>
  <c r="AI42" i="1"/>
  <c r="AK42" i="1"/>
  <c r="AM42" i="1"/>
  <c r="AO42" i="1"/>
  <c r="AP40" i="1" l="1"/>
  <c r="AP43" i="1"/>
  <c r="AP41" i="1"/>
  <c r="AP42" i="1"/>
  <c r="AP45" i="1"/>
  <c r="AP44" i="1"/>
  <c r="Y43" i="1"/>
  <c r="AV43" i="1"/>
  <c r="AV40" i="1"/>
  <c r="Y40" i="1"/>
  <c r="AQ43" i="1" l="1"/>
  <c r="AR43" i="1" s="1"/>
  <c r="AT43" i="1" s="1"/>
  <c r="AU43" i="1" s="1"/>
  <c r="AW43" i="1" s="1"/>
  <c r="AQ40" i="1"/>
  <c r="AR40" i="1" s="1"/>
  <c r="AT40" i="1" s="1"/>
  <c r="AU40" i="1" s="1"/>
  <c r="AW40" i="1" s="1"/>
  <c r="A40" i="1"/>
  <c r="A37" i="1"/>
  <c r="A34" i="1"/>
  <c r="A31" i="1"/>
  <c r="A28" i="1"/>
  <c r="A25" i="1"/>
  <c r="A22" i="1"/>
  <c r="L37" i="1" l="1"/>
  <c r="W37" i="1"/>
  <c r="X37" i="1" s="1"/>
  <c r="AC37" i="1"/>
  <c r="AE37" i="1"/>
  <c r="AG37" i="1"/>
  <c r="AI37" i="1"/>
  <c r="AK37" i="1"/>
  <c r="AM37" i="1"/>
  <c r="AO37" i="1"/>
  <c r="AS37" i="1"/>
  <c r="AC38" i="1"/>
  <c r="AE38" i="1"/>
  <c r="AG38" i="1"/>
  <c r="AI38" i="1"/>
  <c r="AK38" i="1"/>
  <c r="AM38" i="1"/>
  <c r="AO38" i="1"/>
  <c r="AC39" i="1"/>
  <c r="AE39" i="1"/>
  <c r="AG39" i="1"/>
  <c r="AI39" i="1"/>
  <c r="AK39" i="1"/>
  <c r="AM39" i="1"/>
  <c r="AO39" i="1"/>
  <c r="L34" i="1"/>
  <c r="W34" i="1"/>
  <c r="X34" i="1" s="1"/>
  <c r="AC34" i="1"/>
  <c r="AE34" i="1"/>
  <c r="AG34" i="1"/>
  <c r="AI34" i="1"/>
  <c r="AK34" i="1"/>
  <c r="AM34" i="1"/>
  <c r="AO34" i="1"/>
  <c r="AC35" i="1"/>
  <c r="AE35" i="1"/>
  <c r="AG35" i="1"/>
  <c r="AI35" i="1"/>
  <c r="AK35" i="1"/>
  <c r="AM35" i="1"/>
  <c r="AO35" i="1"/>
  <c r="AC36" i="1"/>
  <c r="AE36" i="1"/>
  <c r="AG36" i="1"/>
  <c r="AI36" i="1"/>
  <c r="AK36" i="1"/>
  <c r="AM36" i="1"/>
  <c r="AO36" i="1"/>
  <c r="AP36" i="1" l="1"/>
  <c r="AP38" i="1"/>
  <c r="AP35" i="1"/>
  <c r="AP34" i="1"/>
  <c r="AQ34" i="1" s="1"/>
  <c r="AR34" i="1" s="1"/>
  <c r="AT34" i="1" s="1"/>
  <c r="AU34" i="1" s="1"/>
  <c r="AP39" i="1"/>
  <c r="AP37" i="1"/>
  <c r="AQ37" i="1" s="1"/>
  <c r="AR37" i="1" s="1"/>
  <c r="AT37" i="1" s="1"/>
  <c r="AU37" i="1" s="1"/>
  <c r="AV37" i="1"/>
  <c r="Y37" i="1"/>
  <c r="AV34" i="1"/>
  <c r="Y34" i="1"/>
  <c r="AW37" i="1" l="1"/>
  <c r="AW34" i="1"/>
  <c r="L31" i="1"/>
  <c r="W31" i="1"/>
  <c r="X31" i="1" s="1"/>
  <c r="AC31" i="1"/>
  <c r="AE31" i="1"/>
  <c r="AG31" i="1"/>
  <c r="AI31" i="1"/>
  <c r="AK31" i="1"/>
  <c r="AM31" i="1"/>
  <c r="AO31" i="1"/>
  <c r="AS31" i="1"/>
  <c r="AC32" i="1"/>
  <c r="AE32" i="1"/>
  <c r="AG32" i="1"/>
  <c r="AI32" i="1"/>
  <c r="AK32" i="1"/>
  <c r="AM32" i="1"/>
  <c r="AO32" i="1"/>
  <c r="AC33" i="1"/>
  <c r="AE33" i="1"/>
  <c r="AG33" i="1"/>
  <c r="AI33" i="1"/>
  <c r="AK33" i="1"/>
  <c r="AM33" i="1"/>
  <c r="AO33" i="1"/>
  <c r="L28" i="1"/>
  <c r="W28" i="1"/>
  <c r="X28" i="1" s="1"/>
  <c r="AC28" i="1"/>
  <c r="AE28" i="1"/>
  <c r="AG28" i="1"/>
  <c r="AI28" i="1"/>
  <c r="AK28" i="1"/>
  <c r="AM28" i="1"/>
  <c r="AO28" i="1"/>
  <c r="AS28" i="1"/>
  <c r="AC29" i="1"/>
  <c r="AE29" i="1"/>
  <c r="AG29" i="1"/>
  <c r="AI29" i="1"/>
  <c r="AK29" i="1"/>
  <c r="AM29" i="1"/>
  <c r="AO29" i="1"/>
  <c r="AC30" i="1"/>
  <c r="AE30" i="1"/>
  <c r="AG30" i="1"/>
  <c r="AI30" i="1"/>
  <c r="AK30" i="1"/>
  <c r="AM30" i="1"/>
  <c r="AO30" i="1"/>
  <c r="L25" i="1"/>
  <c r="W25" i="1"/>
  <c r="X25" i="1" s="1"/>
  <c r="AC25" i="1"/>
  <c r="AE25" i="1"/>
  <c r="AG25" i="1"/>
  <c r="AI25" i="1"/>
  <c r="AK25" i="1"/>
  <c r="AM25" i="1"/>
  <c r="AO25" i="1"/>
  <c r="AS25" i="1"/>
  <c r="AC26" i="1"/>
  <c r="AE26" i="1"/>
  <c r="AG26" i="1"/>
  <c r="AI26" i="1"/>
  <c r="AK26" i="1"/>
  <c r="AM26" i="1"/>
  <c r="AO26" i="1"/>
  <c r="AC27" i="1"/>
  <c r="AE27" i="1"/>
  <c r="AG27" i="1"/>
  <c r="AI27" i="1"/>
  <c r="AK27" i="1"/>
  <c r="AM27" i="1"/>
  <c r="AO27" i="1"/>
  <c r="AP27" i="1" l="1"/>
  <c r="AP30" i="1"/>
  <c r="AP33" i="1"/>
  <c r="AP25" i="1"/>
  <c r="AP26" i="1"/>
  <c r="AP29" i="1"/>
  <c r="AP28" i="1"/>
  <c r="AQ28" i="1" s="1"/>
  <c r="AR28" i="1" s="1"/>
  <c r="AT28" i="1" s="1"/>
  <c r="AU28" i="1" s="1"/>
  <c r="AP32" i="1"/>
  <c r="AP31" i="1"/>
  <c r="AV31" i="1"/>
  <c r="Y31" i="1"/>
  <c r="AV28" i="1"/>
  <c r="Y28" i="1"/>
  <c r="Y25" i="1"/>
  <c r="AV25" i="1"/>
  <c r="AQ25" i="1" l="1"/>
  <c r="AR25" i="1" s="1"/>
  <c r="AT25" i="1" s="1"/>
  <c r="AU25" i="1" s="1"/>
  <c r="AW25" i="1" s="1"/>
  <c r="AQ31" i="1"/>
  <c r="AR31" i="1" s="1"/>
  <c r="AT31" i="1" s="1"/>
  <c r="AU31" i="1" s="1"/>
  <c r="AW31" i="1" s="1"/>
  <c r="AW28" i="1"/>
  <c r="L22" i="1" l="1"/>
  <c r="W22" i="1"/>
  <c r="X22" i="1" s="1"/>
  <c r="AC22" i="1"/>
  <c r="AE22" i="1"/>
  <c r="AG22" i="1"/>
  <c r="AI22" i="1"/>
  <c r="AK22" i="1"/>
  <c r="AM22" i="1"/>
  <c r="AO22" i="1"/>
  <c r="AS22" i="1"/>
  <c r="AC23" i="1"/>
  <c r="AE23" i="1"/>
  <c r="AG23" i="1"/>
  <c r="AI23" i="1"/>
  <c r="AK23" i="1"/>
  <c r="AM23" i="1"/>
  <c r="AO23" i="1"/>
  <c r="AM24" i="1"/>
  <c r="AO24" i="1"/>
  <c r="AC19" i="1"/>
  <c r="AE19" i="1"/>
  <c r="AG19" i="1"/>
  <c r="AI19" i="1"/>
  <c r="AK19" i="1"/>
  <c r="AM19" i="1"/>
  <c r="AO19" i="1"/>
  <c r="AS19" i="1"/>
  <c r="AC20" i="1"/>
  <c r="AE20" i="1"/>
  <c r="AG20" i="1"/>
  <c r="AI20" i="1"/>
  <c r="AK20" i="1"/>
  <c r="AM20" i="1"/>
  <c r="AO20" i="1"/>
  <c r="AC21" i="1"/>
  <c r="AE21" i="1"/>
  <c r="AG21" i="1"/>
  <c r="AI21" i="1"/>
  <c r="AK21" i="1"/>
  <c r="AM21" i="1"/>
  <c r="AO21" i="1"/>
  <c r="L19" i="1"/>
  <c r="W19" i="1"/>
  <c r="X19" i="1" s="1"/>
  <c r="Y19" i="1" s="1"/>
  <c r="AP24" i="1" l="1"/>
  <c r="AP19" i="1"/>
  <c r="AP20" i="1"/>
  <c r="AP21" i="1"/>
  <c r="AV19" i="1"/>
  <c r="AP23" i="1"/>
  <c r="AP22" i="1"/>
  <c r="AV22" i="1"/>
  <c r="Y22" i="1"/>
  <c r="AQ19" i="1" l="1"/>
  <c r="AR19" i="1" s="1"/>
  <c r="AT19" i="1" s="1"/>
  <c r="AU19" i="1" s="1"/>
  <c r="AW19" i="1" s="1"/>
  <c r="AQ22" i="1"/>
  <c r="AR22" i="1" s="1"/>
  <c r="AT22" i="1" s="1"/>
  <c r="AU22" i="1" s="1"/>
  <c r="AW22" i="1" s="1"/>
</calcChain>
</file>

<file path=xl/comments1.xml><?xml version="1.0" encoding="utf-8"?>
<comments xmlns="http://schemas.openxmlformats.org/spreadsheetml/2006/main">
  <authors>
    <author>USUARIO</author>
  </authors>
  <commentList>
    <comment ref="G128" authorId="0" shapeId="0">
      <text>
        <r>
          <rPr>
            <b/>
            <sz val="9"/>
            <color indexed="81"/>
            <rFont val="Tahoma"/>
            <family val="2"/>
          </rPr>
          <t>USUARIO:</t>
        </r>
        <r>
          <rPr>
            <sz val="9"/>
            <color indexed="81"/>
            <rFont val="Tahoma"/>
            <family val="2"/>
          </rPr>
          <t xml:space="preserve">
Revisar el riesgo como de gestion o ajustarlo para que la descripcion del mismo sea intencional
</t>
        </r>
      </text>
    </comment>
  </commentList>
</comments>
</file>

<file path=xl/sharedStrings.xml><?xml version="1.0" encoding="utf-8"?>
<sst xmlns="http://schemas.openxmlformats.org/spreadsheetml/2006/main" count="3059" uniqueCount="1019">
  <si>
    <t>VALOR</t>
  </si>
  <si>
    <t>Este Instructivo describe el paso a paso basado en el formato AP-SIG-RG-15</t>
  </si>
  <si>
    <r>
      <rPr>
        <b/>
        <sz val="11"/>
        <color theme="1"/>
        <rFont val="Arial"/>
        <family val="2"/>
      </rPr>
      <t>FECHA DE ACTUALIZACION:</t>
    </r>
    <r>
      <rPr>
        <sz val="11"/>
        <color theme="1"/>
        <rFont val="Arial"/>
        <family val="2"/>
      </rPr>
      <t xml:space="preserve"> Registre el día, mes y año el cual fue actualizada la última vez el mapa de riesgos</t>
    </r>
  </si>
  <si>
    <t>PROCESO</t>
  </si>
  <si>
    <t>ALCANCE</t>
  </si>
  <si>
    <t>%</t>
  </si>
  <si>
    <t>2.</t>
  </si>
  <si>
    <t>3.</t>
  </si>
  <si>
    <t>1. Referencia</t>
  </si>
  <si>
    <t>4. Area de Impacto</t>
  </si>
  <si>
    <t>Atributos del Control</t>
  </si>
  <si>
    <t>Preventivo</t>
  </si>
  <si>
    <t>Manual</t>
  </si>
  <si>
    <t>Seleccione</t>
  </si>
  <si>
    <t>Detectivo</t>
  </si>
  <si>
    <t>Probabilidad</t>
  </si>
  <si>
    <t>Impacto</t>
  </si>
  <si>
    <t>Tabla Probabilidad. Criterios para definir el nivel de probabilidad</t>
  </si>
  <si>
    <t>Frecuencia de la Actividad</t>
  </si>
  <si>
    <t>Pérdida Económica</t>
  </si>
  <si>
    <t>Tabla Impacto. Criterios para definir el nivel de impacto</t>
  </si>
  <si>
    <t>Características</t>
  </si>
  <si>
    <t>Descripción</t>
  </si>
  <si>
    <t>Peso</t>
  </si>
  <si>
    <t>Atributos de Eficiencia</t>
  </si>
  <si>
    <t>Tipo</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</si>
  <si>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</si>
  <si>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</si>
  <si>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</si>
  <si>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</si>
  <si>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</si>
  <si>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</si>
  <si>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</si>
  <si>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</si>
  <si>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Frecuencia</t>
  </si>
  <si>
    <t>Tabla Atributos de para el diseño del control</t>
  </si>
  <si>
    <t>Insignificante</t>
  </si>
  <si>
    <t>Menor</t>
  </si>
  <si>
    <t>Moderado</t>
  </si>
  <si>
    <t>Mayor</t>
  </si>
  <si>
    <t>Catastrófico</t>
  </si>
  <si>
    <t>Extremo</t>
  </si>
  <si>
    <t>Alto</t>
  </si>
  <si>
    <t>Bajo</t>
  </si>
  <si>
    <t>Matriz de calor</t>
  </si>
  <si>
    <t>Ejecución y Administración de Procesos</t>
  </si>
  <si>
    <t>Pérdidas derivadas de errores en la ejecución y administración de procesos.</t>
  </si>
  <si>
    <t>Fraude Externo</t>
  </si>
  <si>
    <t>Pérdida derivada de actos de fraude por personas ajenas a las organización (no participa personal de la entidad).</t>
  </si>
  <si>
    <t>Fraude Interno</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</si>
  <si>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</si>
  <si>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Fallas Tecnológicas</t>
  </si>
  <si>
    <t>Errores en hardware, software, telecomunicaciones, interrupción de servicios básicos.</t>
  </si>
  <si>
    <t>Relaciones Laborales</t>
  </si>
  <si>
    <t>Pérdidas que surgen de acciones contrarias a las leyes o acuerdos de empleo, salud o seguridad, del pago de demandas por daños personales o de discriminación.</t>
  </si>
  <si>
    <t>Usuarios,  Productos y Prácticas</t>
  </si>
  <si>
    <t>Fallas negligentes o involuntarias de las obligaciones frente a los usuarios y que impiden satisfacer una obligación profesional frente a éstos.</t>
  </si>
  <si>
    <t>Daños a activos fijos/Eventos externos</t>
  </si>
  <si>
    <t>Pérdida por daños o extravíos de los activos fijos por desastres naturales  u otros riesgos/eventos externos como atentados, vandalismo, orden público.</t>
  </si>
  <si>
    <t>11. Descripcion de Riesgo</t>
  </si>
  <si>
    <t>CRITERIOS PARA CALIFICAR EL IMPACTO</t>
  </si>
  <si>
    <t>¿Afecta el cumplimiento de la mision de la entidad?</t>
  </si>
  <si>
    <t>¿Afecta el cumplimiento de metas y objetivos del proceso?</t>
  </si>
  <si>
    <t>¿Genera perdida de confianza de la entidad, afectando su reputación?</t>
  </si>
  <si>
    <t>¿Genera perdida de recursos economicos?</t>
  </si>
  <si>
    <t>¿Genera intervención  de los organismos de control u otro ente?</t>
  </si>
  <si>
    <t>¿Da lugar a procesos sacionatorios, disciplinarios, fiscales o penales?</t>
  </si>
  <si>
    <t>¿Ocasiona lesiones fisicas o perdidasde vidas humanas?</t>
  </si>
  <si>
    <t>¿Genera perdida de información  de la entidad?</t>
  </si>
  <si>
    <t>¿Afecta la imagen local, regional o nacional?</t>
  </si>
  <si>
    <t>¿Genera daño ambiental?</t>
  </si>
  <si>
    <t>Valor</t>
  </si>
  <si>
    <t>CODIGO</t>
  </si>
  <si>
    <t>VERSION</t>
  </si>
  <si>
    <t>FECHA DE APROBACION</t>
  </si>
  <si>
    <t>PAGINA</t>
  </si>
  <si>
    <t>ES-SIG-RG-15</t>
  </si>
  <si>
    <t>1 DE 1</t>
  </si>
  <si>
    <t>Economico</t>
  </si>
  <si>
    <t xml:space="preserve">1.  </t>
  </si>
  <si>
    <r>
      <rPr>
        <b/>
        <sz val="11"/>
        <color theme="1"/>
        <rFont val="Arial"/>
        <family val="2"/>
      </rPr>
      <t>1)</t>
    </r>
    <r>
      <rPr>
        <sz val="11"/>
        <color theme="1"/>
        <rFont val="Arial"/>
        <family val="2"/>
      </rPr>
      <t xml:space="preserve"> Ingrese codigo asignado para cada oficina</t>
    </r>
  </si>
  <si>
    <r>
      <rPr>
        <b/>
        <sz val="11"/>
        <color theme="1"/>
        <rFont val="Arial"/>
        <family val="2"/>
      </rPr>
      <t xml:space="preserve">2) </t>
    </r>
    <r>
      <rPr>
        <sz val="11"/>
        <color theme="1"/>
        <rFont val="Arial"/>
        <family val="2"/>
      </rPr>
      <t>Ingrese codigo según el tipo de riesgo</t>
    </r>
  </si>
  <si>
    <t>NOMBRE DE LA OFICINA</t>
  </si>
  <si>
    <t>TIPO DE RIESGO</t>
  </si>
  <si>
    <t>CONTROL INTERNO</t>
  </si>
  <si>
    <t>CI</t>
  </si>
  <si>
    <t>RIESGO DE GESTIÓN</t>
  </si>
  <si>
    <t>GES</t>
  </si>
  <si>
    <t>CONTROL DISCIPLINARIO</t>
  </si>
  <si>
    <t>CD</t>
  </si>
  <si>
    <t>RIESGO DE SEGURIDAD DIGITAL</t>
  </si>
  <si>
    <t>SED</t>
  </si>
  <si>
    <t>OFICINA JURIDICA</t>
  </si>
  <si>
    <t>JUR</t>
  </si>
  <si>
    <t>SECRETARÍA DE CULTURA Y TURISMO</t>
  </si>
  <si>
    <t>SCT</t>
  </si>
  <si>
    <t>SECRETARÍA DE MUJER Y EQUIDAD DE GENERO</t>
  </si>
  <si>
    <t>MEG</t>
  </si>
  <si>
    <r>
      <rPr>
        <b/>
        <sz val="11"/>
        <color theme="1"/>
        <rFont val="Arial"/>
        <family val="2"/>
      </rPr>
      <t xml:space="preserve">3) </t>
    </r>
    <r>
      <rPr>
        <sz val="11"/>
        <color theme="1"/>
        <rFont val="Arial"/>
        <family val="2"/>
      </rPr>
      <t>Por ultimo ingrese un numero de acuerdo al orden consecutivo que se lleva</t>
    </r>
  </si>
  <si>
    <t>SECRETARÍA DE VIVIENDA Y HÁBITAT SUSTENTABLE</t>
  </si>
  <si>
    <t>VHS</t>
  </si>
  <si>
    <t>SECRETARÍA PLANEACION - DESPACHO</t>
  </si>
  <si>
    <t>PLA</t>
  </si>
  <si>
    <t xml:space="preserve">Dirección de Sistemas Integrados de Gestión </t>
  </si>
  <si>
    <t>SIG</t>
  </si>
  <si>
    <t>Dirección de Prospectiva Territorial</t>
  </si>
  <si>
    <t>PRO</t>
  </si>
  <si>
    <t>Dirección de Regalias</t>
  </si>
  <si>
    <t>REG</t>
  </si>
  <si>
    <t xml:space="preserve">EJEMPLO </t>
  </si>
  <si>
    <t>SECRETARÍA DE HACIENDA - DESPACHO</t>
  </si>
  <si>
    <t>HAC</t>
  </si>
  <si>
    <t>CI - GES- 01</t>
  </si>
  <si>
    <t>Dirección Presupuesto</t>
  </si>
  <si>
    <t>PRE</t>
  </si>
  <si>
    <t>Dirección Ingresos</t>
  </si>
  <si>
    <t>ING</t>
  </si>
  <si>
    <t>Este riesgo corresponde a un riesgo de gestión de la oficina de Control Interno</t>
  </si>
  <si>
    <t>Dirección Contabilidad</t>
  </si>
  <si>
    <t>CON</t>
  </si>
  <si>
    <t>Dirección Tesoreria</t>
  </si>
  <si>
    <t>TES</t>
  </si>
  <si>
    <t>SECRETARÍA DE AGRICULTURA - DESPACHO</t>
  </si>
  <si>
    <t>AGR</t>
  </si>
  <si>
    <t>Dirección Desarrollo Rural y Ambiental</t>
  </si>
  <si>
    <t>DRA</t>
  </si>
  <si>
    <t>SECRETARÍA DE DESARROLLO - DESPACHO</t>
  </si>
  <si>
    <t>DES</t>
  </si>
  <si>
    <t>Dirección de Productividad y Competitividad</t>
  </si>
  <si>
    <t>PYC</t>
  </si>
  <si>
    <t>Dirección de Desarrollo Social</t>
  </si>
  <si>
    <t>DDS</t>
  </si>
  <si>
    <t>SECRETARÍA DE EDUCACIÓN - DESPACHO</t>
  </si>
  <si>
    <t>EDU</t>
  </si>
  <si>
    <t>Dirección Administrativa y Financiera</t>
  </si>
  <si>
    <t>AYF</t>
  </si>
  <si>
    <t>Dirección Estrátegica</t>
  </si>
  <si>
    <t>EST</t>
  </si>
  <si>
    <t>SECRETARÍA GENERAL - DESPACHO</t>
  </si>
  <si>
    <t>GEN</t>
  </si>
  <si>
    <t>Dirección Talento Humano</t>
  </si>
  <si>
    <t>TH</t>
  </si>
  <si>
    <t>Dirección de Contratación Bienes y Servicios</t>
  </si>
  <si>
    <t>CBS</t>
  </si>
  <si>
    <t>Dirección de Atención al Ciudadano</t>
  </si>
  <si>
    <t>AC</t>
  </si>
  <si>
    <t>SECRETARÍA DE LAS TIC - DESPACHO</t>
  </si>
  <si>
    <t>TIC</t>
  </si>
  <si>
    <t>Dirección de Sistemas de Información</t>
  </si>
  <si>
    <t>DSI</t>
  </si>
  <si>
    <t>SECRETARÍA DE INFRAESTRUCTURA - DESPACHO</t>
  </si>
  <si>
    <t>INF</t>
  </si>
  <si>
    <t>Dirección de Proyectos de Infraestructura</t>
  </si>
  <si>
    <t>PI</t>
  </si>
  <si>
    <t>Dirección de Gestión de Infraestructura</t>
  </si>
  <si>
    <t>GI</t>
  </si>
  <si>
    <t>Dirección de Aguas y Saneamiento Básico</t>
  </si>
  <si>
    <t>ASB</t>
  </si>
  <si>
    <t>Dirección de Asuntos Minero Energéticos</t>
  </si>
  <si>
    <t>AME</t>
  </si>
  <si>
    <t>SECRETARÍA DE INTERIOR - DESPACHO</t>
  </si>
  <si>
    <t>INT</t>
  </si>
  <si>
    <t>Dirección de Víctimas</t>
  </si>
  <si>
    <t>DVI</t>
  </si>
  <si>
    <t>SECRETARÍA DE SALUD - DESPACHO</t>
  </si>
  <si>
    <t>SAL</t>
  </si>
  <si>
    <t>Dirección de Planeación</t>
  </si>
  <si>
    <t>DPS</t>
  </si>
  <si>
    <t>Dirección Desarrollo de Servicios, Vigilacia y Control</t>
  </si>
  <si>
    <t>SVC</t>
  </si>
  <si>
    <t>Dirección de Salud Integral</t>
  </si>
  <si>
    <t>SIN</t>
  </si>
  <si>
    <t>Dirección Administrativa</t>
  </si>
  <si>
    <t>DIA</t>
  </si>
  <si>
    <t>2. Secretaría / Oficina</t>
  </si>
  <si>
    <t>3. Tipo de Riesgo</t>
  </si>
  <si>
    <t xml:space="preserve">4. Clase de Riesgo </t>
  </si>
  <si>
    <t>5. Descripcion del Riesgo</t>
  </si>
  <si>
    <t xml:space="preserve">6. Causa </t>
  </si>
  <si>
    <t>7. Consecuencia</t>
  </si>
  <si>
    <t xml:space="preserve">8. Valoracion Riesgo Inherente </t>
  </si>
  <si>
    <t>9. PROBABILIDAD</t>
  </si>
  <si>
    <t>10. IMPACTO</t>
  </si>
  <si>
    <t>11. ZONA DE RIESGO( calificacion del riesgo)</t>
  </si>
  <si>
    <t>13. ¿El control afecta la probabilidad o afecta el impacto?</t>
  </si>
  <si>
    <t>14. ¿El proposito del control, busca prevenir, detectar o corregir las causas que dan origen al riesgo?</t>
  </si>
  <si>
    <t>15. ¿El control cuenta con un responsable asignado?</t>
  </si>
  <si>
    <t>16. ¿La segregacion y autoridad del responsable del control es?</t>
  </si>
  <si>
    <t>17. ¿Cómo es la periodicidad de ejecución del control?</t>
  </si>
  <si>
    <t>18. ¿Se cuenta con evidencias de la ejecución y seguimiento del control?</t>
  </si>
  <si>
    <t>19. ¿Como se reallza la actividad del control?</t>
  </si>
  <si>
    <t>20.¿Las observaciones o diferencias ejecutadas del control establecido son investigadas y resueltas de manera oportuna?</t>
  </si>
  <si>
    <t>21. Sumatoria de atributos</t>
  </si>
  <si>
    <t>23. Fortaleza del conjunto de controles</t>
  </si>
  <si>
    <t>22.  Promedio solidez en conjunto de los controles</t>
  </si>
  <si>
    <t>24.Valor Desplazamiento</t>
  </si>
  <si>
    <t>25. Nivel de Severidad Residual</t>
  </si>
  <si>
    <t>26. Nueva Zona de Riesgo Residual</t>
  </si>
  <si>
    <t>27. Tratamiento</t>
  </si>
  <si>
    <t>28. Plan de Accion</t>
  </si>
  <si>
    <t>29. Responsable</t>
  </si>
  <si>
    <t>30. Indicador</t>
  </si>
  <si>
    <t>32. Fecha de Cumplimiento Plan de Acción</t>
  </si>
  <si>
    <t>33. Estado</t>
  </si>
  <si>
    <r>
      <t xml:space="preserve">CLASE DEL RIESGO: </t>
    </r>
    <r>
      <rPr>
        <sz val="11"/>
        <color theme="1"/>
        <rFont val="Arial"/>
        <family val="2"/>
      </rPr>
      <t>Identifique de acuerdo a la definicion, la clase o factor del riesgo  que impacta (Ver pestaña Clasificación de Riesgo)</t>
    </r>
  </si>
  <si>
    <r>
      <rPr>
        <b/>
        <sz val="11"/>
        <color theme="1"/>
        <rFont val="Arial"/>
        <family val="2"/>
      </rPr>
      <t>CALIFICACION DE ZONA DE  RIESGO</t>
    </r>
    <r>
      <rPr>
        <sz val="11"/>
        <color theme="1"/>
        <rFont val="Arial"/>
        <family val="2"/>
      </rPr>
      <t xml:space="preserve"> : Resultado del cruce entre probabilidad e impacto en el mapa de calor (Automatizado)</t>
    </r>
  </si>
  <si>
    <t>ATRIBUTOS DE CONTROL:</t>
  </si>
  <si>
    <t>¿El riesgo afecta la probabilidad o afecta el impacto?: En esta casilla se debe determinar que factor del riesgo (probabilidad o impacto) se afecta con el uso del control, si el control identificado PREVIENE la materialización del riesgo, afectará la PROBABILIDAD, en este caso  escoja  la opción de PROBABILIDAD; si el control identificado NO PUEDE PREVENIR la materialización del riesgo pero permite que las consecuencias se reduzcan escoja  la opción de IMPACTO.</t>
  </si>
  <si>
    <r>
      <t xml:space="preserve">¿Las actividades que desarrolla el control, buscan prevenir, detectar o corregir las causas que dan origen al riesgo? En esta casilla se debe elegir si el riesgo es de origen: 
</t>
    </r>
    <r>
      <rPr>
        <b/>
        <sz val="11"/>
        <color theme="1"/>
        <rFont val="Arial"/>
        <family val="2"/>
      </rPr>
      <t>PREVENTIVO</t>
    </r>
    <r>
      <rPr>
        <sz val="11"/>
        <color theme="1"/>
        <rFont val="Arial"/>
        <family val="2"/>
      </rPr>
      <t xml:space="preserve">: control accionado en la entrada del proceso y antes de que se realice la actividad originadora del riesgo, se busca establecer las condiciones que aseguren el resultado final esperado.
</t>
    </r>
    <r>
      <rPr>
        <b/>
        <sz val="11"/>
        <color theme="1"/>
        <rFont val="Arial"/>
        <family val="2"/>
      </rPr>
      <t>DETECTIVO</t>
    </r>
    <r>
      <rPr>
        <sz val="11"/>
        <color theme="1"/>
        <rFont val="Arial"/>
        <family val="2"/>
      </rPr>
      <t xml:space="preserve">: control accionado durante la ejecución del proceso. Estos controles detectan el riesgo, pero generan reprocesos.
</t>
    </r>
    <r>
      <rPr>
        <b/>
        <sz val="11"/>
        <color theme="1"/>
        <rFont val="Arial"/>
        <family val="2"/>
      </rPr>
      <t>CORRECTIVO:</t>
    </r>
    <r>
      <rPr>
        <sz val="11"/>
        <color theme="1"/>
        <rFont val="Arial"/>
        <family val="2"/>
      </rPr>
      <t xml:space="preserve"> control accionado en la salida del proceso y después de que se materializa el riesgo. Estos controles tienen costos implícitos.</t>
    </r>
  </si>
  <si>
    <r>
      <rPr>
        <b/>
        <sz val="11"/>
        <color theme="1"/>
        <rFont val="Arial"/>
        <family val="2"/>
      </rPr>
      <t>PLAN DE ACCIÓN</t>
    </r>
    <r>
      <rPr>
        <sz val="11"/>
        <color theme="1"/>
        <rFont val="Arial"/>
        <family val="2"/>
      </rPr>
      <t>: Identifique las actividades que se ejecutarán para evitar la materialización del riesgo teniendo en cuenta las causas que lo generan y los controles que se tienen establecidos.</t>
    </r>
  </si>
  <si>
    <r>
      <rPr>
        <b/>
        <sz val="11"/>
        <color theme="1"/>
        <rFont val="Arial"/>
        <family val="2"/>
      </rPr>
      <t>RESPONSABLE:</t>
    </r>
    <r>
      <rPr>
        <sz val="11"/>
        <color theme="1"/>
        <rFont val="Arial"/>
        <family val="2"/>
      </rPr>
      <t xml:space="preserve">  Diligencie el cargo de la persona que será responsable de la ejecución eficaz de los planes de acción aescritos anteriormente</t>
    </r>
  </si>
  <si>
    <r>
      <rPr>
        <b/>
        <sz val="11"/>
        <color theme="1"/>
        <rFont val="Arial"/>
        <family val="2"/>
      </rPr>
      <t>INDICADOR</t>
    </r>
    <r>
      <rPr>
        <sz val="11"/>
        <color theme="1"/>
        <rFont val="Arial"/>
        <family val="2"/>
      </rPr>
      <t>: Se propone un indicador que mida el avance de los planes de acción</t>
    </r>
  </si>
  <si>
    <r>
      <rPr>
        <b/>
        <sz val="11"/>
        <color theme="1"/>
        <rFont val="Arial"/>
        <family val="2"/>
      </rPr>
      <t>ACCIONES DE CONTINGENCIA</t>
    </r>
    <r>
      <rPr>
        <sz val="11"/>
        <color theme="1"/>
        <rFont val="Arial"/>
        <family val="2"/>
      </rPr>
      <t>: Escriba que  actividades  se deben realizar cuando el riesgo identificado se materialice.</t>
    </r>
  </si>
  <si>
    <r>
      <rPr>
        <b/>
        <sz val="11"/>
        <color theme="1"/>
        <rFont val="Arial"/>
        <family val="2"/>
      </rPr>
      <t>FECHA DE CUMPLIMIENTO</t>
    </r>
    <r>
      <rPr>
        <sz val="11"/>
        <color theme="1"/>
        <rFont val="Arial"/>
        <family val="2"/>
      </rPr>
      <t>: Identifique la fecha en la cual se considera que las actividades propuestas en el plan de acción ya estarán realizadas a cabalidad.</t>
    </r>
  </si>
  <si>
    <r>
      <rPr>
        <b/>
        <sz val="11"/>
        <color theme="1"/>
        <rFont val="Arial"/>
        <family val="2"/>
      </rPr>
      <t>ESTADO</t>
    </r>
    <r>
      <rPr>
        <sz val="11"/>
        <color theme="1"/>
        <rFont val="Arial"/>
        <family val="2"/>
      </rPr>
      <t>: Espacio exclusivo de la oficina de Sistemas Integrados de Gestión para lleva el control de los planes de acción</t>
    </r>
  </si>
  <si>
    <r>
      <rPr>
        <b/>
        <sz val="11"/>
        <color theme="1"/>
        <rFont val="Arial"/>
        <family val="2"/>
      </rPr>
      <t>NUEVA ZONA DE RIESGO RESIDUAL</t>
    </r>
    <r>
      <rPr>
        <sz val="11"/>
        <color theme="1"/>
        <rFont val="Arial"/>
        <family val="2"/>
      </rPr>
      <t>: El nuevo nivel que tendra el riesgo en el mapa de calor luego de aplicados los controles respectivos</t>
    </r>
  </si>
  <si>
    <r>
      <rPr>
        <b/>
        <sz val="11"/>
        <color theme="1"/>
        <rFont val="Arial"/>
        <family val="2"/>
      </rPr>
      <t xml:space="preserve"> VALOR DEL DESPLAZAMIENTO /NIVEL DE SEVERIDAD RESIDUAL</t>
    </r>
    <r>
      <rPr>
        <sz val="11"/>
        <color theme="1"/>
        <rFont val="Arial"/>
        <family val="2"/>
      </rPr>
      <t>:  Este es el riesgo que queda después de aplicarles los controles identificados al riesgo Inherente, no diligencia nada aquí ya que esta casilla contiene una fórmula</t>
    </r>
  </si>
  <si>
    <r>
      <rPr>
        <b/>
        <sz val="11"/>
        <color theme="1"/>
        <rFont val="Arial"/>
        <family val="2"/>
      </rPr>
      <t>NIVEL DE SEVERIDAD RESIDUAL</t>
    </r>
    <r>
      <rPr>
        <sz val="11"/>
        <color theme="1"/>
        <rFont val="Arial"/>
        <family val="2"/>
      </rPr>
      <t>:  Este es el riesgo que queda después de aplicarles los controles identificados al riesgo Inherente, no diligencia nada aquí ya que esta casilla contiene una fórmula.</t>
    </r>
  </si>
  <si>
    <r>
      <rPr>
        <b/>
        <sz val="11"/>
        <color theme="1"/>
        <rFont val="Arial"/>
        <family val="2"/>
      </rPr>
      <t>SUMATORIA DE ATRIBUTOS:</t>
    </r>
    <r>
      <rPr>
        <sz val="11"/>
        <color theme="1"/>
        <rFont val="Arial"/>
        <family val="2"/>
      </rPr>
      <t xml:space="preserve"> En esta casilla no se selecciona nada, está formulada para automaticamente refleje el porcentaje de sumatoria de los atributos del control.</t>
    </r>
  </si>
  <si>
    <r>
      <rPr>
        <b/>
        <sz val="11"/>
        <color theme="1"/>
        <rFont val="Arial"/>
        <family val="2"/>
      </rPr>
      <t xml:space="preserve">Fortaleza del conjunto de controles: </t>
    </r>
    <r>
      <rPr>
        <sz val="11"/>
        <color theme="1"/>
        <rFont val="Arial"/>
        <family val="2"/>
      </rPr>
      <t>identificacion de la calidad del control  automatizado</t>
    </r>
  </si>
  <si>
    <r>
      <t xml:space="preserve">TIPO DE RIESGO: </t>
    </r>
    <r>
      <rPr>
        <sz val="11"/>
        <color theme="1"/>
        <rFont val="Arial"/>
        <family val="2"/>
      </rPr>
      <t>Seleccione que tipo de riesgo es y establezca si es de Conflicto de Interés o de Fraude y/o Corrupción</t>
    </r>
  </si>
  <si>
    <r>
      <t xml:space="preserve">DESCRIPCION DEL RIESGO: </t>
    </r>
    <r>
      <rPr>
        <sz val="11"/>
        <color theme="1"/>
        <rFont val="Arial"/>
        <family val="2"/>
      </rPr>
      <t>Describa las posibles ocurrencias que puedan entorpecer el normal desarrollo en los procesos de la Gobernación de Santander e impidan lograr el desarrollo de los objetivos.</t>
    </r>
  </si>
  <si>
    <r>
      <t xml:space="preserve">SECRETARIA /OFICINA: </t>
    </r>
    <r>
      <rPr>
        <sz val="11"/>
        <color theme="1"/>
        <rFont val="Arial"/>
        <family val="2"/>
      </rPr>
      <t>Ubique el área generadora del riesgo.</t>
    </r>
  </si>
  <si>
    <r>
      <rPr>
        <b/>
        <sz val="11"/>
        <color theme="1"/>
        <rFont val="Arial"/>
        <family val="2"/>
      </rPr>
      <t>TRATAMIENTO:</t>
    </r>
    <r>
      <rPr>
        <sz val="11"/>
        <color theme="1"/>
        <rFont val="Arial"/>
        <family val="2"/>
      </rPr>
      <t xml:space="preserve"> Es la respuesta establecida por la primera línea de defensa para la mitigación de los diferentes riesgos, se enmarca en las siguientes categorías:</t>
    </r>
    <r>
      <rPr>
        <b/>
        <sz val="11"/>
        <color theme="1"/>
        <rFont val="Arial"/>
        <family val="2"/>
      </rPr>
      <t xml:space="preserve">
MITIGAR:  </t>
    </r>
    <r>
      <rPr>
        <sz val="11"/>
        <color theme="1"/>
        <rFont val="Arial"/>
        <family val="2"/>
      </rPr>
      <t>Se adopta  medida que impidan  que se materialice el riesgo . (Ningún riesgo de corrupción podrá ser aceptado).</t>
    </r>
    <r>
      <rPr>
        <b/>
        <sz val="11"/>
        <color theme="1"/>
        <rFont val="Arial"/>
        <family val="2"/>
      </rPr>
      <t xml:space="preserve">
COMPARTIR EL RIESGO:</t>
    </r>
    <r>
      <rPr>
        <sz val="11"/>
        <color theme="1"/>
        <rFont val="Arial"/>
        <family val="2"/>
      </rPr>
      <t xml:space="preserve"> Se reduce la probabilidad o el impacto del riesgo, transfiriendo o compartiendo una parte del riesgo. Los dos principales métodos de compartir o transferir parte del riesgo son, por ejemplo: seguros y tercerización.</t>
    </r>
    <r>
      <rPr>
        <b/>
        <sz val="11"/>
        <color theme="1"/>
        <rFont val="Arial"/>
        <family val="2"/>
      </rPr>
      <t xml:space="preserve">
REDUCIR EL RIESGO: </t>
    </r>
    <r>
      <rPr>
        <sz val="11"/>
        <color theme="1"/>
        <rFont val="Arial"/>
        <family val="2"/>
      </rPr>
      <t xml:space="preserve">Se adoptan medidas para reducir la probabilidad o el impacto del riesgo, o ambos; por lo general conlleva a la implementación de controles.
</t>
    </r>
    <r>
      <rPr>
        <b/>
        <sz val="11"/>
        <color theme="1"/>
        <rFont val="Arial"/>
        <family val="2"/>
      </rPr>
      <t xml:space="preserve">
EVITAR EL RIESGO: </t>
    </r>
    <r>
      <rPr>
        <sz val="11"/>
        <color theme="1"/>
        <rFont val="Arial"/>
        <family val="2"/>
      </rPr>
      <t>Se estudia a profundidad el cese de las actividades que dan lugar al riesgo, decidiendo no iniciar o no continuar con la actividad que causa el riesgo o estableciendo controles eficaces que no permitan la materialización del mismo.</t>
    </r>
    <r>
      <rPr>
        <b/>
        <sz val="11"/>
        <color theme="1"/>
        <rFont val="Arial"/>
        <family val="2"/>
      </rPr>
      <t xml:space="preserve">
</t>
    </r>
    <r>
      <rPr>
        <sz val="11"/>
        <color theme="1"/>
        <rFont val="Arial"/>
        <family val="2"/>
      </rPr>
      <t xml:space="preserve">
</t>
    </r>
  </si>
  <si>
    <r>
      <rPr>
        <b/>
        <sz val="11"/>
        <color theme="1"/>
        <rFont val="Arial"/>
        <family val="2"/>
      </rPr>
      <t>PROCESO:</t>
    </r>
    <r>
      <rPr>
        <sz val="11"/>
        <color theme="1"/>
        <rFont val="Arial"/>
        <family val="2"/>
      </rPr>
      <t xml:space="preserve"> Escriba el nombre del proceso.</t>
    </r>
  </si>
  <si>
    <r>
      <t>OBJETIVO:</t>
    </r>
    <r>
      <rPr>
        <sz val="11"/>
        <color theme="1"/>
        <rFont val="Arial"/>
        <family val="2"/>
      </rPr>
      <t xml:space="preserve"> Escriba el objetivo del proceso descrito en la caracterización </t>
    </r>
  </si>
  <si>
    <r>
      <t xml:space="preserve">ALCANCE: </t>
    </r>
    <r>
      <rPr>
        <sz val="11"/>
        <color theme="1"/>
        <rFont val="Arial"/>
        <family val="2"/>
      </rPr>
      <t xml:space="preserve">Escriba el alcance del proceso descrito en la caracterización </t>
    </r>
  </si>
  <si>
    <r>
      <rPr>
        <b/>
        <sz val="11"/>
        <color theme="1"/>
        <rFont val="Arial"/>
        <family val="2"/>
      </rPr>
      <t>CONSECUENCIA</t>
    </r>
    <r>
      <rPr>
        <sz val="11"/>
        <color theme="1"/>
        <rFont val="Arial"/>
        <family val="2"/>
      </rPr>
      <t>: Identifique los posibles los efectos o situaciones resultantes de la materialización del riesgo que impactan en el proceso</t>
    </r>
  </si>
  <si>
    <r>
      <rPr>
        <b/>
        <sz val="11"/>
        <color theme="1"/>
        <rFont val="Arial"/>
        <family val="2"/>
      </rPr>
      <t>CAUSA</t>
    </r>
    <r>
      <rPr>
        <sz val="11"/>
        <color theme="1"/>
        <rFont val="Arial"/>
        <family val="2"/>
      </rPr>
      <t>: Identifique las posibles fuentes generadoras del riesgo</t>
    </r>
  </si>
  <si>
    <r>
      <rPr>
        <b/>
        <sz val="11"/>
        <color theme="1"/>
        <rFont val="Arial"/>
        <family val="2"/>
      </rPr>
      <t>VALORACION DEL RIESGO INHERENTE</t>
    </r>
    <r>
      <rPr>
        <sz val="11"/>
        <color theme="1"/>
        <rFont val="Arial"/>
        <family val="2"/>
      </rPr>
      <t>: Aquí se trata de determinar los niveles de severidad a través de la combinación entre la probabilidad y el impacto.</t>
    </r>
  </si>
  <si>
    <t>El evento puede ocurrir solo en circunstancias excepcionales (poco comunes o anormales).</t>
  </si>
  <si>
    <t>Rara Vez</t>
  </si>
  <si>
    <t>Improbable</t>
  </si>
  <si>
    <t>Posible</t>
  </si>
  <si>
    <t>Probable</t>
  </si>
  <si>
    <t>Casi Seguro</t>
  </si>
  <si>
    <t>El evento puede ocurrir en algún momento.</t>
  </si>
  <si>
    <t xml:space="preserve">Es viable que el evento ocurra en la mayoría de las circunstancias.
</t>
  </si>
  <si>
    <t>El evento podrá ocurrir en una que otra circunstancia</t>
  </si>
  <si>
    <t>Se espera que el evento ocurra en la mayoría de las circunstancias.</t>
  </si>
  <si>
    <t>No se ha presentado en
los últimos 5 años.</t>
  </si>
  <si>
    <t>Al menos 1 vez en los
últimos 5 años.</t>
  </si>
  <si>
    <t>Al menos 1 vez en los
últimos 2 años.</t>
  </si>
  <si>
    <t>Al menos 1 vez en el
último año.</t>
  </si>
  <si>
    <t>Más de 1 vez al año</t>
  </si>
  <si>
    <r>
      <t xml:space="preserve">PROBABILIDAD: </t>
    </r>
    <r>
      <rPr>
        <sz val="11"/>
        <color theme="1"/>
        <rFont val="Arial"/>
        <family val="2"/>
      </rPr>
      <t>Identifique la probabilidad de acuerdo al numero de veces que se realiza la actividad.</t>
    </r>
  </si>
  <si>
    <r>
      <t>IMPACTO:</t>
    </r>
    <r>
      <rPr>
        <sz val="11"/>
        <color theme="1"/>
        <rFont val="Arial"/>
        <family val="2"/>
      </rPr>
      <t xml:space="preserve"> El nivel de impacto se da mediante unos criterios que se deberán calificar por medio de Diez (10) preguntas, a las cuales habrá que responder SI/NO.</t>
    </r>
  </si>
  <si>
    <t>Si se materializa el riesgos este tendra una afectación menor a 10 SMLMV .</t>
  </si>
  <si>
    <t xml:space="preserve">Si se materializa el riesgos este tendra una afectación Entre 10 y 50 SMLMV </t>
  </si>
  <si>
    <t xml:space="preserve">Si se materializa el riesgos este tendra una afectación Entre 50 y 100 SMLMV </t>
  </si>
  <si>
    <t xml:space="preserve">Si se materializa el riesgos este tendra una afectación Entre 100 y 500 SMLMV </t>
  </si>
  <si>
    <t xml:space="preserve">Si se materializa el riesgos este tendra una afectación Mayor a 500 SMLMV </t>
  </si>
  <si>
    <t xml:space="preserve">Insignificante </t>
  </si>
  <si>
    <t xml:space="preserve">Menor </t>
  </si>
  <si>
    <t xml:space="preserve">Mayor </t>
  </si>
  <si>
    <t xml:space="preserve">Catastrófico </t>
  </si>
  <si>
    <t>Rara vez</t>
  </si>
  <si>
    <t>NIVEL DE SEVERIDAD</t>
  </si>
  <si>
    <r>
      <rPr>
        <b/>
        <sz val="11"/>
        <color theme="1"/>
        <rFont val="Arial"/>
        <family val="2"/>
      </rPr>
      <t>CONTROLES EXISTENTES</t>
    </r>
    <r>
      <rPr>
        <sz val="11"/>
        <color theme="1"/>
        <rFont val="Arial"/>
        <family val="2"/>
      </rPr>
      <t xml:space="preserve">:En esta casilla se deben identificar todos los controles que se tienen en estos momentos para que ese riesgo no se materialice o para que el impacto de la materialización del riesgo se disminuya o no exista. Para una adecuada redacción del control se propone una estructura que facilitará más adelante entender su tipología y otros atributos para su valoración. La estructura es la siguiente:                                                                                                                                                                                                                                                </t>
    </r>
    <r>
      <rPr>
        <b/>
        <sz val="11"/>
        <color theme="1"/>
        <rFont val="Arial"/>
        <family val="2"/>
      </rPr>
      <t>Responsable de ejecutar el control:</t>
    </r>
    <r>
      <rPr>
        <sz val="11"/>
        <color theme="1"/>
        <rFont val="Arial"/>
        <family val="2"/>
      </rPr>
      <t xml:space="preserve"> Identifica el cargo del servidor que ejecuta el control, en caso de que sean controles automáticos se identificará el sistema que realiza la actividad.
</t>
    </r>
    <r>
      <rPr>
        <b/>
        <sz val="11"/>
        <color theme="1"/>
        <rFont val="Arial"/>
        <family val="2"/>
      </rPr>
      <t xml:space="preserve">Acción: </t>
    </r>
    <r>
      <rPr>
        <sz val="11"/>
        <color theme="1"/>
        <rFont val="Arial"/>
        <family val="2"/>
      </rPr>
      <t xml:space="preserve">se determina mediante verbos que indican la acción que deben realizar como parte del control.
</t>
    </r>
    <r>
      <rPr>
        <b/>
        <sz val="11"/>
        <color theme="1"/>
        <rFont val="Arial"/>
        <family val="2"/>
      </rPr>
      <t>Complemento</t>
    </r>
    <r>
      <rPr>
        <sz val="11"/>
        <color theme="1"/>
        <rFont val="Arial"/>
        <family val="2"/>
      </rPr>
      <t>: corresponde a los detalles que permiten identificar claramente el objeto del control.</t>
    </r>
  </si>
  <si>
    <t>12. Controles Existentes</t>
  </si>
  <si>
    <r>
      <rPr>
        <b/>
        <sz val="11"/>
        <color theme="1"/>
        <rFont val="Arial"/>
        <family val="2"/>
      </rPr>
      <t xml:space="preserve"> ¿El control cuenta con un responsable asignado?</t>
    </r>
    <r>
      <rPr>
        <sz val="11"/>
        <color theme="1"/>
        <rFont val="Arial"/>
        <family val="2"/>
      </rPr>
      <t xml:space="preserve">  
Hay una lista despegable y debemos elegir entre  </t>
    </r>
    <r>
      <rPr>
        <b/>
        <sz val="11"/>
        <color theme="1"/>
        <rFont val="Arial"/>
        <family val="2"/>
      </rPr>
      <t xml:space="preserve">ASIGNADO </t>
    </r>
    <r>
      <rPr>
        <sz val="11"/>
        <color theme="1"/>
        <rFont val="Arial"/>
        <family val="2"/>
      </rPr>
      <t xml:space="preserve">(si tenemos designado un responsable) o </t>
    </r>
    <r>
      <rPr>
        <b/>
        <sz val="11"/>
        <color theme="1"/>
        <rFont val="Arial"/>
        <family val="2"/>
      </rPr>
      <t xml:space="preserve">NO ASIGNADO </t>
    </r>
    <r>
      <rPr>
        <sz val="11"/>
        <color theme="1"/>
        <rFont val="Arial"/>
        <family val="2"/>
      </rPr>
      <t>(si no disponemos o tenemos identificado responsable  )</t>
    </r>
  </si>
  <si>
    <r>
      <t xml:space="preserve">. </t>
    </r>
    <r>
      <rPr>
        <b/>
        <sz val="11"/>
        <color theme="1"/>
        <rFont val="Arial"/>
        <family val="2"/>
      </rPr>
      <t xml:space="preserve">¿Cómo es la periodicidad de ejecución del control?
</t>
    </r>
    <r>
      <rPr>
        <sz val="11"/>
        <color theme="1"/>
        <rFont val="Arial"/>
        <family val="2"/>
      </rPr>
      <t xml:space="preserve">Hay una lista despegable y debemos elegir entre </t>
    </r>
    <r>
      <rPr>
        <b/>
        <sz val="11"/>
        <color theme="1"/>
        <rFont val="Arial"/>
        <family val="2"/>
      </rPr>
      <t>OPORTUNO</t>
    </r>
    <r>
      <rPr>
        <sz val="11"/>
        <color theme="1"/>
        <rFont val="Arial"/>
        <family val="2"/>
      </rPr>
      <t xml:space="preserve"> o </t>
    </r>
    <r>
      <rPr>
        <b/>
        <sz val="11"/>
        <color theme="1"/>
        <rFont val="Arial"/>
        <family val="2"/>
      </rPr>
      <t>INOPORTUNO</t>
    </r>
  </si>
  <si>
    <r>
      <rPr>
        <b/>
        <sz val="11"/>
        <color theme="1"/>
        <rFont val="Arial"/>
        <family val="2"/>
      </rPr>
      <t xml:space="preserve"> ¿La segregacion y autoridad del responsable del control es?
</t>
    </r>
    <r>
      <rPr>
        <sz val="11"/>
        <color theme="1"/>
        <rFont val="Arial"/>
        <family val="2"/>
      </rPr>
      <t xml:space="preserve">Hay una lista despegable y debemos elegir entre  </t>
    </r>
    <r>
      <rPr>
        <b/>
        <sz val="11"/>
        <color theme="1"/>
        <rFont val="Arial"/>
        <family val="2"/>
      </rPr>
      <t>ADECUADO</t>
    </r>
    <r>
      <rPr>
        <sz val="11"/>
        <color theme="1"/>
        <rFont val="Arial"/>
        <family val="2"/>
      </rPr>
      <t xml:space="preserve"> (si la accion es pertinente) o </t>
    </r>
    <r>
      <rPr>
        <b/>
        <sz val="11"/>
        <color theme="1"/>
        <rFont val="Arial"/>
        <family val="2"/>
      </rPr>
      <t xml:space="preserve">INADECUADO </t>
    </r>
    <r>
      <rPr>
        <sz val="11"/>
        <color theme="1"/>
        <rFont val="Arial"/>
        <family val="2"/>
      </rPr>
      <t>(si no es oportuna))</t>
    </r>
  </si>
  <si>
    <r>
      <t xml:space="preserve"> </t>
    </r>
    <r>
      <rPr>
        <b/>
        <sz val="11"/>
        <color theme="1"/>
        <rFont val="Arial"/>
        <family val="2"/>
      </rPr>
      <t xml:space="preserve">¿Como se reallza la actividad del control?
</t>
    </r>
    <r>
      <rPr>
        <sz val="11"/>
        <color theme="1"/>
        <rFont val="Arial"/>
        <family val="2"/>
      </rPr>
      <t>Hay una lista despegable y debemos elegir entre</t>
    </r>
    <r>
      <rPr>
        <b/>
        <sz val="11"/>
        <color theme="1"/>
        <rFont val="Arial"/>
        <family val="2"/>
      </rPr>
      <t xml:space="preserve"> CONFIABLE </t>
    </r>
    <r>
      <rPr>
        <sz val="11"/>
        <color theme="1"/>
        <rFont val="Arial"/>
        <family val="2"/>
      </rPr>
      <t>o</t>
    </r>
    <r>
      <rPr>
        <b/>
        <sz val="11"/>
        <color theme="1"/>
        <rFont val="Arial"/>
        <family val="2"/>
      </rPr>
      <t xml:space="preserve"> NO CONFIABLE</t>
    </r>
  </si>
  <si>
    <r>
      <rPr>
        <b/>
        <sz val="11"/>
        <color theme="1"/>
        <rFont val="Arial"/>
        <family val="2"/>
      </rPr>
      <t xml:space="preserve"> ¿Se cuenta con evidencias de la ejecución y seguimiento del control?
</t>
    </r>
    <r>
      <rPr>
        <sz val="11"/>
        <color theme="1"/>
        <rFont val="Arial"/>
        <family val="2"/>
      </rPr>
      <t xml:space="preserve">Hay una lista despegable y debemos elegir entre </t>
    </r>
    <r>
      <rPr>
        <b/>
        <sz val="11"/>
        <color theme="1"/>
        <rFont val="Arial"/>
        <family val="2"/>
      </rPr>
      <t xml:space="preserve">COMPLETA, INCOMPLETA </t>
    </r>
    <r>
      <rPr>
        <sz val="11"/>
        <color theme="1"/>
        <rFont val="Arial"/>
        <family val="2"/>
      </rPr>
      <t>o</t>
    </r>
    <r>
      <rPr>
        <b/>
        <sz val="11"/>
        <color theme="1"/>
        <rFont val="Arial"/>
        <family val="2"/>
      </rPr>
      <t xml:space="preserve"> NO EXISTE</t>
    </r>
  </si>
  <si>
    <r>
      <rPr>
        <b/>
        <sz val="11"/>
        <color theme="1"/>
        <rFont val="Arial"/>
        <family val="2"/>
      </rPr>
      <t xml:space="preserve">¿Las observaciones o diferencias ejecutadas del control establecido son investigadas y resueltas de manera oportuna?
</t>
    </r>
    <r>
      <rPr>
        <sz val="11"/>
        <color theme="1"/>
        <rFont val="Arial"/>
        <family val="2"/>
      </rPr>
      <t xml:space="preserve">Hay una lista despegable y debemos elegir entre </t>
    </r>
    <r>
      <rPr>
        <b/>
        <sz val="11"/>
        <color theme="1"/>
        <rFont val="Arial"/>
        <family val="2"/>
      </rPr>
      <t>SI</t>
    </r>
    <r>
      <rPr>
        <sz val="11"/>
        <color theme="1"/>
        <rFont val="Arial"/>
        <family val="2"/>
      </rPr>
      <t xml:space="preserve"> o </t>
    </r>
    <r>
      <rPr>
        <b/>
        <sz val="11"/>
        <color theme="1"/>
        <rFont val="Arial"/>
        <family val="2"/>
      </rPr>
      <t>NO</t>
    </r>
  </si>
  <si>
    <r>
      <rPr>
        <b/>
        <sz val="11"/>
        <color theme="1"/>
        <rFont val="Arial"/>
        <family val="2"/>
      </rPr>
      <t>Promedio solidez en conjunto de los controles:</t>
    </r>
    <r>
      <rPr>
        <sz val="11"/>
        <color theme="1"/>
        <rFont val="Arial"/>
        <family val="2"/>
      </rPr>
      <t xml:space="preserve"> Hace referencia a la sumatoria de los atributos asignados de acuerdo a las respuestas dadas anteiormente y va de 0 a 100)</t>
    </r>
  </si>
  <si>
    <t>Asignado</t>
  </si>
  <si>
    <t>Adecuado</t>
  </si>
  <si>
    <t>CALIFICACION DEL CONTROL</t>
  </si>
  <si>
    <t>CRITERIO  DE   EVALUACION</t>
  </si>
  <si>
    <t xml:space="preserve">OPCIÓN DE RESPUESTA
AL  CRITERIO DE EVALUACIÓN
</t>
  </si>
  <si>
    <t>PESO EN LA EVALUACIÓN DEL DISEÑO DEL CONTROL</t>
  </si>
  <si>
    <t>CALIFICACION CONTROL</t>
  </si>
  <si>
    <t>1.Asignación del Responsable</t>
  </si>
  <si>
    <t>1.1Segregación y autoridad del responsable</t>
  </si>
  <si>
    <t>Inadecuado</t>
  </si>
  <si>
    <t>2. Periodicidad</t>
  </si>
  <si>
    <t>Oportuna</t>
  </si>
  <si>
    <t>Inoportuna</t>
  </si>
  <si>
    <t>3. Propósito</t>
  </si>
  <si>
    <t>Prevenir</t>
  </si>
  <si>
    <t>4.Cómo se realiza control</t>
  </si>
  <si>
    <t>Confiable</t>
  </si>
  <si>
    <t>No Confiable</t>
  </si>
  <si>
    <t>5.Qué pasa con las observaciones  o desviaciones</t>
  </si>
  <si>
    <t>Se investigan y resuelven oportunamente</t>
  </si>
  <si>
    <t>No Se investigan y resuelven oportunamente</t>
  </si>
  <si>
    <t>TOTAL RESULTADO FINAL</t>
  </si>
  <si>
    <t>RANGO DE CALIFICACIÓN DEL      DISEÑO</t>
  </si>
  <si>
    <t>RESULTADO / PESO EN LA EVALUACIÓN DEL DISEÑO DE CONTROL</t>
  </si>
  <si>
    <t>Fuerte</t>
  </si>
  <si>
    <t>Calificación entre 96 y 100</t>
  </si>
  <si>
    <t>Calificación entre 86 y 95</t>
  </si>
  <si>
    <t>Débil</t>
  </si>
  <si>
    <t>Calificación entre 0 y 85</t>
  </si>
  <si>
    <t>Luego de adelantar el proceso de calificación de los controles y se  evidencia que el resultado del riesgo se ubica por debajo del rango fuerte, se debe establecer un plan de acción que permita tener un control, es necesario asegurarse por parte de la primera línea de defensa que se cumpla la acción propuesta, que luego deben ser confirmadas por los líderes de los procesos y posteriormente evaluadas por la Auditoría Interna y Externa</t>
  </si>
  <si>
    <t>MAPA DE RIESGOS DE FRAUDE Y/O CORRUPCIÓN</t>
  </si>
  <si>
    <t>Fecha de Actualización</t>
  </si>
  <si>
    <t>OBJETIVOS DEL PROCESO</t>
  </si>
  <si>
    <t>ADMINISTRACIÓN INSTITUCIONAL</t>
  </si>
  <si>
    <t>Administrar y promover el desarrollo integral del talento humano teniendo en cuenta las necesidades del personal para el cumplimiento de las actividades de la Gobernación de Santander aplicando la Normatividad Legal vigente.
Adelantar los procesos disciplinarios que se presenten en contra de los servidores públicos de conformidad con la Constitución y la Ley.
Garantizar que las actividades de contratación de bienes y servicios que requieran los distintos procesos se realicen con eficacia, eficiencia, oportunidad y transparencia.
Administrar, salvaguardar y asegurar las condiciones óptimas de funcionamiento de los bienes muebles, inmuebles y de consumo, para garantizar la continuidad de la operación de los procesos.
Administrar, manejar, custodiar y preservar los documentos recibidos y producidos por la entidad conforme a las disposiciones legales vigentes.</t>
  </si>
  <si>
    <t>Inicia  con  la  identificación  de  necesidades  de  personal,  la  realización  de  las  actividades  administrativas  y  finaliza  con  la  desvinculación  de  los funcionarios públicos. 
Inicia desde la presentación de la denuncia, queja, informe o iniciación oficiosa y finaliza con el cierre del proceso disciplinario. 
Inicia con la identificación de necesidades para la contratación de bienes y servicios y finaliza con la supervisión y liquidación de los contratos y/o convenios. 
Inicia con la recepción de las necesidades, programación de actividades y finaliza con la ejecución y seguimiento a los recursos físicos. 
Inicia con la recepción, radicación, distribución y organización de la  documentación interna y externa y finaliza con la gestión y control del archivo 
central e histórico.</t>
  </si>
  <si>
    <t>ATENCIÓN AL CIUDADANO</t>
  </si>
  <si>
    <t>Desde la definición de los lineamientos y organización de la prestación del servicio a la ciudadanía hasta la medición y seguimiento de la prestación del servicio en 
el marco de la normatividad legal vigente.</t>
  </si>
  <si>
    <t>CONTROL Y EVALUACIÓN</t>
  </si>
  <si>
    <t>Evaluar con independencia el Sistema de Control Interno, mediante elementos de control que permitan monitorear el cumplimiento y su contribución allogro de los objetivos de la Administración Departamental.</t>
  </si>
  <si>
    <t xml:space="preserve">A todos los procesos establecidos en la Gobernación de Santander. </t>
  </si>
  <si>
    <t>DESARROLLO SOSTENIBLE Y COMPETITIVO</t>
  </si>
  <si>
    <t>Promover y orientar la ejecución de planes, programas y proyectos en las áreas sociales, económicas, productivas y de competitividad, Culturales, Turísticas, Agropecuarias, Forestales, Ambientales y Pesqueras, Infraestructurales y de Vivienda; que permitan la dinámica sostenible, para el desarrollo y crecimiento de la comunidad santandereana.</t>
  </si>
  <si>
    <t>Inicia con la identificación de las necesidades de la comunidad Santandereana y finaliza con la gestión y ejecución de los proyectos formulados.</t>
  </si>
  <si>
    <t>GESTIÓN EDUCATIVA</t>
  </si>
  <si>
    <t>Dirigir, planificar y prestar el servicio educativo con calidad, garantizando el acceso y permanencia en la educación inicial, preescolar, básica y media. Ejercer el control inspección y vigilancia de la prestación del servicio educativo oficial y no oficial y de la educación para el trabajo y el desarrollo humano.</t>
  </si>
  <si>
    <t xml:space="preserve">Desde la planeación del servicio educativo hasta la prestación, control e inspección y vigilancia del servicio educativo que permita la ampliación de la cobertura, el 
mejoramiento de la calidad y finaliza con el apoyo y articulación a la educación superior. </t>
  </si>
  <si>
    <t>GESTIÓN FINANCIERA</t>
  </si>
  <si>
    <t>Gestionar,  administrar,  conciliar  y  controlar  los  recursos  financieros del  departamento  de  Santander,  garantizando  la  ejecución  efectiva  de  los ingresos  y egresos en forma oportuna y racional, con el fin de dar cumplimiento a los programas y metas del Plan de Desarrollo Departamental, y registrar los hechos económicos para presentar de manera confiable, relevante y comprensible la realidad financiera, económica, social y ambiental de la Gobernación.</t>
  </si>
  <si>
    <t>Desde el recaudo de ingresos hasta la asignación y ejecución de los recursos.</t>
  </si>
  <si>
    <t>JURÍDICA Y CONTRATACIÓN</t>
  </si>
  <si>
    <t>Prestar oportunamente la asistencia, asesoría y representación judicial para asegurar la estabilidad jurídica de la Administración Departamental, garantizando la unidad de criterio en la aplicación de la normatividad vigente, la defensa de los intereses del Departamento de Santander en las instancias extrajudiciales, judiciales y administrativas; y ejecutar las acciones requeridas para el otorgamiento de personería jurídica a Entidades sin ánimo de lucro, su vigilancia y control; de igual forma, asesorar jurídicamente al Departamento de Santander orientando las actuaciones contractuales estableciendo los lineamientos y parámetros con fundamento en la normatividad vigente.</t>
  </si>
  <si>
    <t>Inicia con la actualización y aplicación normativa vigente, definición, unificación de criterios y lineamientos normativos mediante la emisión de conceptos, y revisión de proyectos en materia de contratación y gestión jurídica y administrativa. Atención oportuna en la defensa judicial y extrajudicial, trámite de solicitudes de entidades sin ánimo de lucro y nacionalidades que sean de competencia de la Oficina.</t>
  </si>
  <si>
    <t>PLANIFICACIÓN ESTRATÉGICA</t>
  </si>
  <si>
    <t>Formular  de  manera  participativa  los Planes  de  Desarrollo, estratégicos,  sectoriales, prospectivos y  deordenamiento  territorial,  que  permitan  avanzar  en  la implementación de la visión Santander 2030 y del modelode desarrollo y de ocupación del territorio santandereano adoptado, que le permita al Departamento evaluar su cumplimiento a nivel de efectividad y eficacia.</t>
  </si>
  <si>
    <t>Aplica a las actividades de planificación de la Gobernación de Santander, de los planes, programas y proyectos y su seguimiento, para todo el territorio del 
Departamento de Santander en cumplimiento de su Misión y Visión.</t>
  </si>
  <si>
    <t>SALUD Y SEGURIDAD SOCIAL</t>
  </si>
  <si>
    <t>Direccionar, planear, promocionar, gestionar, evaluar, inspeccionar, vigilar el Sistema Integral de Salud en el Departamento,acorde a las políticas, lineamientos y marco legal vigente, para lograr laeficiencia y la eficacia en el goce del derecho y la solución de problemas en salud de la población Santandereana.</t>
  </si>
  <si>
    <t>Inicia desde el establecimiento de planes, programas y proyectos de la situación de salud,  aseguramiento en  salud, acceso a la prestación de servicios de salud,  intervenciones colectivas, acciones de inspección, vigilancia y control y participación social, encaminada a  lograr la equidad en salud para una mejor calidad de vida de la población santandereana.</t>
  </si>
  <si>
    <t>SEGURIDAD Y CONVIVENCIA</t>
  </si>
  <si>
    <t>Coordinar las políticas y planes dirigidos a la atención, preservación, control del orden público y de seguridad ciudadana, promoción de laGarantíade los Derechos de los Ciudadanos. En procura de una convivencia social y política estable en el Departamento de Santander.</t>
  </si>
  <si>
    <t>Desde la Planeación, Ejecución y control de las actividades relacionadas con la Seguridad y la Convivencia en el Departamento de Santander.</t>
  </si>
  <si>
    <t>SISTEMAS INTEGRADOS DE GESTIÓN</t>
  </si>
  <si>
    <t>Establecer, implementar y mantener el Sistema Integrado de Gestión de la Entidad con el fin de alcanzar los objetivos integrales y mejorar la calidad de los servicios prestados por la Gobernación de Santander.</t>
  </si>
  <si>
    <t>Inicia con la planeación del Sistema integrado de Gestión hasta el seguimiento, medición y revisión del mismo.</t>
  </si>
  <si>
    <t>TECNOLOGÍAS DE LA INFORMACIÓN Y COMUNICACIÓN</t>
  </si>
  <si>
    <t>Liderar y promover el desarrollo y uso apropiado de las tecnologías de la información y comunicación TIC y la conectividad dentro de la Administración Central, que permitan la disposición de funcionarios con competencias para la implementación de las aplicaciones tecnológicas y el uso y manejo de información y comunicación veraz y oportuna interna y externamente.
Ejecutar iniciativas para implementación y uso generalizado de las TIC mediante amplia cobertura de conectividad digital en el Departamento.
Mejorar las comunicaciones realizando trabajos de Ciencia, Tecnología e Innovación dirigidos hacia la comunidad.</t>
  </si>
  <si>
    <t xml:space="preserve">Lidera y promueve el desarrollo y la implementación en  la Administración  Departamental, de soluciones de  Tecnologías de la Información y Comunicaciones que posibiliten el incremento de la productividad y subsidien a la toma de decisiones y planeamiento de políticas públicas. </t>
  </si>
  <si>
    <t>RESPONSABLES</t>
  </si>
  <si>
    <t>Grupo de Derechos de Autor</t>
  </si>
  <si>
    <t>Grupo de Seguridad y Fortalecimiento Municipal</t>
  </si>
  <si>
    <t>Grupo de Participación Ciudadana</t>
  </si>
  <si>
    <t>Grupo de Paz y Derechos Humanos</t>
  </si>
  <si>
    <t>Grupo de Pensiones Territorial de Santander</t>
  </si>
  <si>
    <t>Grupo Fondo de Cesantías de Santander</t>
  </si>
  <si>
    <t>Grupo de Bienestar Social Laboral</t>
  </si>
  <si>
    <t>Grupo de Pasaportes</t>
  </si>
  <si>
    <t>Grupo de Planificación e Información Territorial</t>
  </si>
  <si>
    <t>Grupo de Evaluación y Seguimiento</t>
  </si>
  <si>
    <t>Grupo de Rendición de Cuentas</t>
  </si>
  <si>
    <t>Grupo de Proyectos e inversión Pública</t>
  </si>
  <si>
    <t>Grupo de Regalías</t>
  </si>
  <si>
    <t>Grupo de Cooperación Técnica Internacional y Nacional</t>
  </si>
  <si>
    <t>Grupo de Cobro Coactivo</t>
  </si>
  <si>
    <t>Grupo de Población en Condición de Discapacidad</t>
  </si>
  <si>
    <t>Grupo de Juventud</t>
  </si>
  <si>
    <t>Grupo de Infancia y Adolescencia</t>
  </si>
  <si>
    <t>Grupo de Consejo Departamental de Política Social</t>
  </si>
  <si>
    <t>Grupo de Proyectos Viales</t>
  </si>
  <si>
    <t>Grupo de Proyectos Especiales</t>
  </si>
  <si>
    <t>Grupo de Valorización</t>
  </si>
  <si>
    <t>Grupo de Gestión y Supervisión</t>
  </si>
  <si>
    <t>Grupo de Cultura</t>
  </si>
  <si>
    <t>Grupo de Turismo</t>
  </si>
  <si>
    <t>Oficina Jurídica</t>
  </si>
  <si>
    <t>Grupo de Contratación</t>
  </si>
  <si>
    <t>Grupo de Conceptos Jurídicos</t>
  </si>
  <si>
    <t>Grupo de Procesos Judiciales y Administrativos</t>
  </si>
  <si>
    <t>Grupo de Entidades sin Ánimo de Lucro</t>
  </si>
  <si>
    <t>Oficina de Control Interno</t>
  </si>
  <si>
    <t>Oficina de Control Interno Disciplinario</t>
  </si>
  <si>
    <t>Dirección de Gestión del Riesgo</t>
  </si>
  <si>
    <t>Secretaría del Interior</t>
  </si>
  <si>
    <t>Dirección de Atención Integral a las Victimas</t>
  </si>
  <si>
    <t>Secretaría General</t>
  </si>
  <si>
    <t>Dirección de Talento Humano</t>
  </si>
  <si>
    <t>Grupo de Seguridad y Salud en el Trabajo</t>
  </si>
  <si>
    <t>Dirección de Contratación, Bienes y Servicios</t>
  </si>
  <si>
    <t>Grupo de Gestión Documental</t>
  </si>
  <si>
    <t>Grupo de Administración de Recursos Físicos</t>
  </si>
  <si>
    <t>Secretaría de Planeación</t>
  </si>
  <si>
    <t>Dirección de Proyectos y Regalías</t>
  </si>
  <si>
    <t>Dirección de Sistemas Integrados de Gestión</t>
  </si>
  <si>
    <t>Grupo de Gestión Ambiental NTC ISO 14001</t>
  </si>
  <si>
    <t>Secretaría de Hacienda</t>
  </si>
  <si>
    <t>Dirección de Presupuesto</t>
  </si>
  <si>
    <t>Dirección de Contabilidad</t>
  </si>
  <si>
    <t>Dirección de Tesorería</t>
  </si>
  <si>
    <t>Dirección de Ingresos</t>
  </si>
  <si>
    <t>Secretaría de Desarrollo</t>
  </si>
  <si>
    <t>Grupo de Adulto Mayor</t>
  </si>
  <si>
    <t>Grupo de Comunidad LGTBI</t>
  </si>
  <si>
    <t>Secretaría de Salud</t>
  </si>
  <si>
    <t>Grupo de Contratación y Apoyo Jurídico</t>
  </si>
  <si>
    <t>Dirección de Planeación y Mejoramiento en Salud</t>
  </si>
  <si>
    <t>Grupo de Proyectos, Planes y Programas</t>
  </si>
  <si>
    <t>Grupo de Apoyo a la Gestión de Control y Calidad</t>
  </si>
  <si>
    <t>Grupo de Sistemas Integrados de Información en Salud</t>
  </si>
  <si>
    <t>Grupo de Infraestructura en Salud</t>
  </si>
  <si>
    <t>Grupo de Promoción y Prevención</t>
  </si>
  <si>
    <t>Grupo de Epidemiología y Demografía</t>
  </si>
  <si>
    <t>Grupo de Promoción Social</t>
  </si>
  <si>
    <t>Grupo de Laboratorio de Salud Pública</t>
  </si>
  <si>
    <t>Grupo de Servicios de Salud Individuales</t>
  </si>
  <si>
    <t>Gurpo de Gestión de la Salud Pública</t>
  </si>
  <si>
    <t>Grupo de Gestión de la Salud Ambiental</t>
  </si>
  <si>
    <t>Dirección de Desarrollo de Servicios Inspección, Vigilancia y Control</t>
  </si>
  <si>
    <t>Grupo de Aseguramiento y Afiliacion</t>
  </si>
  <si>
    <t>Grupo  de Participación Social en Salud</t>
  </si>
  <si>
    <t>Grupo de Acreditación en Salud y Sistema Obligatorio de Garantía de la Calidad</t>
  </si>
  <si>
    <t>Grupo de Administración de Servicios y Gestión del Modelo de Red Hospitalaria</t>
  </si>
  <si>
    <t>Dirección Administrativa y de Control Financiero</t>
  </si>
  <si>
    <t>Grupo de Control Financiero Red Hospitalaria</t>
  </si>
  <si>
    <t>Grupo de Recursos Financieros en Salud</t>
  </si>
  <si>
    <t>Grupo de Talento Humano</t>
  </si>
  <si>
    <t>Grupo de Recursos  Físicos</t>
  </si>
  <si>
    <t>Secretaría de Educación</t>
  </si>
  <si>
    <t>Grupo de Apoyo Jurídico</t>
  </si>
  <si>
    <t>Grupo de Planeación Educativa</t>
  </si>
  <si>
    <t>Grupo de Inspección y Vigilancia</t>
  </si>
  <si>
    <t>Dirección Estratégica</t>
  </si>
  <si>
    <t>Grupo de Calidad Educativa</t>
  </si>
  <si>
    <t>Grupo de Cobertura Educativa</t>
  </si>
  <si>
    <t>Equipo de Carrera Docente</t>
  </si>
  <si>
    <t>Equipo Fondo de Prestaciónes Sociales del Magisterio</t>
  </si>
  <si>
    <t>Equipo de Historia Laboral</t>
  </si>
  <si>
    <t>Equipo de Nómina</t>
  </si>
  <si>
    <t>Equipo de Desarrollo Docente</t>
  </si>
  <si>
    <t>Equipo de Administración de planta</t>
  </si>
  <si>
    <t>Grupo  de Atención al Ciudadano</t>
  </si>
  <si>
    <t>Grupo de Bienes y Servicios</t>
  </si>
  <si>
    <t>Grupo de Sistemas de Información</t>
  </si>
  <si>
    <t>Grupo Financiero</t>
  </si>
  <si>
    <t>Equipo de Presupuesto</t>
  </si>
  <si>
    <t>Equipo de Tesorería</t>
  </si>
  <si>
    <t>Equipo Fondo de Servicios Educativos</t>
  </si>
  <si>
    <t>Equipo de Contabilidad</t>
  </si>
  <si>
    <t>Secretaría de Agricultura y Desarrollo Rural</t>
  </si>
  <si>
    <t>Grupo de Planificación, Análisis, Evaluación y Seguimiento</t>
  </si>
  <si>
    <t>Dirección de Desarrollo Rural y Ambiental</t>
  </si>
  <si>
    <t>Grupo de Gestión  Rural Local</t>
  </si>
  <si>
    <t>Grupo de Gestión Ambiental</t>
  </si>
  <si>
    <t>Secretaría de Infraestructura</t>
  </si>
  <si>
    <t>Grupo de Planificación y Seguimiento</t>
  </si>
  <si>
    <t>Secretaría TIC</t>
  </si>
  <si>
    <t>Grupo de Ciencia, Tecnología e Innovación</t>
  </si>
  <si>
    <t>Secretaría de Vivienda y Hábitat Sustentable</t>
  </si>
  <si>
    <t>Grupo de Habitabilidad</t>
  </si>
  <si>
    <t>Secretaría de Cultura y Turismo</t>
  </si>
  <si>
    <t>Secretaría de la Mujer y Equidad de Género</t>
  </si>
  <si>
    <t>Grupo CRUE</t>
  </si>
  <si>
    <t>Grupo de Control de E.T.V.</t>
  </si>
  <si>
    <t>Diseñar y desarrollar  estrategias y lineamientos para orientar al ciudadano en la utilización de los servicios que presta la Administración Departamental con el fin de dar respuesta a sus necesidades de información, peticiones, quejas, reclamos, sugerencias, denuncias, y evaluar el servicio prestado por la entidad.</t>
  </si>
  <si>
    <t>Riesgo de Fraude y/o Corrupción</t>
  </si>
  <si>
    <t>Ejecucion y Administracion de Procesos</t>
  </si>
  <si>
    <t>SI</t>
  </si>
  <si>
    <t>NO</t>
  </si>
  <si>
    <t>Insuficiente espacio para el almacenamiento de las carpetas que contienen el archivo activo de Contratos.
Escaso recurso humano para la recepcion y organización de los documentos que hacen parte del proceso contractual.</t>
  </si>
  <si>
    <t>*Perdida de documentos que hacen parte del expediente contractual
* Expedientes incompletos
* Hallazgos de tipo administrativo y disciplinarios
* Incumplimiento en entrega de informacion oportuna a entes de control en temas contractuales.</t>
  </si>
  <si>
    <t xml:space="preserve">Perdida o daño de documentos soportes y/o expedientes contractuales </t>
  </si>
  <si>
    <t>Digitalizacion del proceso contractual en todas sus etapas.</t>
  </si>
  <si>
    <t>Oportuno</t>
  </si>
  <si>
    <t>Completa</t>
  </si>
  <si>
    <t>Si</t>
  </si>
  <si>
    <t>Evitar</t>
  </si>
  <si>
    <t xml:space="preserve">documentos radicados para alimentar expedientes contracutales/documentos pendiente por archivar </t>
  </si>
  <si>
    <t xml:space="preserve">*Revision del archivo digital para la reconstruccion del expediente fisico,
</t>
  </si>
  <si>
    <t xml:space="preserve">limitacion  al acceso de los archivos de contratos a los funcionarios </t>
  </si>
  <si>
    <t>Digitalizacion inmediata  por parte de las dependencias  encargadas, de los documentos que alimentan el expediente contractual en cada una de sus etapas, teniendo la precaucion de continuar con la foliacion de cada hoja para evitar perdidas de folios. 
* Asignacion de funciones de manejo del archivo de contratos activos a personal plenamente conocedor del manejo de los mismos e identificados con sus actividades laborales.</t>
  </si>
  <si>
    <t>Posibilidad de pérdida económica y reputacional debido a fraude interno y/o corrupción en el que puede incurrir el auditor al no reportar correctamente los resultados , de auditorías internas al Sistema Integrando de Gestión. Favoreciendo intereses particulares.</t>
  </si>
  <si>
    <t>Presiones e interés de terceros desconociendo los principios de independencia, objetividad e imparcialidad que deben acatar los Aauditores del SIG.</t>
  </si>
  <si>
    <t>Sanciones disciplinarias, penales, fiscales y reprocesos</t>
  </si>
  <si>
    <t>El equipo auditor designado para realizar la auditoría al Sistema integrado de gestión al planificar, ejecutar y rendir el informe de auditoría aplicara los principios del auditor definidos en GTC 19011:1018. Si en razón a la actividad auditoría conociere algún acto de corrupción deberá reportarlo en el informe.</t>
  </si>
  <si>
    <t>En Curso</t>
  </si>
  <si>
    <t>Anualmente</t>
  </si>
  <si>
    <t>Informar al Gobernador de Santander y presentar las denuncias ante los entes de control.</t>
  </si>
  <si>
    <t>Número de auditores capacitados.</t>
  </si>
  <si>
    <t>Capacitar a los auditores para la planificación , ejecucion de la audtitoriá interna al SIG.</t>
  </si>
  <si>
    <t>Mitigar</t>
  </si>
  <si>
    <t>El  Director  de Sistemas integrados de Gestión cada vez que programa una auditoría, conforma el equipo auditor con dos o más funcionarios, con el perfil requerido para planear, ejecutar y la auditoría. Y rendir el informe final.</t>
  </si>
  <si>
    <t>El funcionario una vez le asignen el rol de auditor interno al Sistema Integrado de Gestión, Y que identifique que se puede estar en conflicto de interés con respecto al proceso auditado. Deberá manifestar el conflicto de interés por escrito a la dirección de Sistemas integrados de Gestión para que tome las decisiones correspondientes.</t>
  </si>
  <si>
    <t>Anualmente.</t>
  </si>
  <si>
    <t>Capacitar a los auditores en los principio del auditor de acuerdo con la GTC 19001:2018 y en los mecanismos para resolver el conflicto de interés.</t>
  </si>
  <si>
    <t xml:space="preserve">El director de Sistemas integrados de gestión cada vez que se programa una auditoría interna al sistema integrado de gestión, al designar los auditores verificara que ninguno desempeñe las funciones en el mismo proceso que va auditar. </t>
  </si>
  <si>
    <t>Existencia de vínculos de parentesco civil o de consanguinidad, o de estrecha relación de amistad o enemistad entre el funcionario auditor interno del Sistema integrado de gestión y   los funcionarios del proceso auditado. O desempeñar las funciones en el mismo proceso auditado.</t>
  </si>
  <si>
    <t xml:space="preserve">Posibilidad de pérdida económica y reputacional por no declarar el conflicto de intereses, que se pueda presentar a los funcionarios que realizan el rol de auditores internos al sistema integrado de gestión. </t>
  </si>
  <si>
    <t>Riesgo Conflicto de Intereses</t>
  </si>
  <si>
    <t>3.Publicacion del informe de gestión  con anterioridad a la audiencia pública de rendición de cuentas, con el objetivo de garantizar su participación e intervención.</t>
  </si>
  <si>
    <t xml:space="preserve">2. Se realiza proceso de divulgación de forma articulada con la oficina de prensa, en pro de adelantar la socialización de los espacios de participación ciudadana. </t>
  </si>
  <si>
    <t>En los terminos de Ley</t>
  </si>
  <si>
    <t>Organizar una respuesta en  medio escrito y/o en el medio requerido por el usuario</t>
  </si>
  <si>
    <t xml:space="preserve">Número de personas participantes </t>
  </si>
  <si>
    <t>Trabajar de forma articulada con el área de caracterización de los grupos de valor, con el objetivo de incrementar la participación ciudadana.</t>
  </si>
  <si>
    <t>Reducir</t>
  </si>
  <si>
    <t>1.  El Grupo de trabajo desarrolla capacitaciones sobre participación ciudadana, control social y rendiciones de cuentas a la población santandereana.</t>
  </si>
  <si>
    <t>Incumplimiento de la normatividad.
Sanciones disciplinarias, administrativas, penales y fiscales.
Daño a la imagen institucional. 
Aumento de las PQRS</t>
  </si>
  <si>
    <t>Ausencia premeditada o involuntaria de la participación ciudadana y/o Excluir o manipular la participación ciudadana en los escenarios que le competen.</t>
  </si>
  <si>
    <t>Posibilidad de excluir o manipular premeditada o involuntaria  la participación ciudadana  ocasionando el incumplimiento de la normatividad</t>
  </si>
  <si>
    <t>3.El coordinador del Grupo de proyectos e inversión realiza una verificación final de los requisitos.</t>
  </si>
  <si>
    <t>2.El profesional designado para evaluar el proyecto, realiza la revisión documental  a través de la lista de chequeo  disponible en el sistema BANPRO.</t>
  </si>
  <si>
    <t>Cada vez que se requiera</t>
  </si>
  <si>
    <t>Realizar la actualización de los proyectos con los requisitos correctos.</t>
  </si>
  <si>
    <t>Número de proyectos regresados</t>
  </si>
  <si>
    <t>Realizar devolución formal a las secretarias de Gestoras de los proyectos que no cumplen con los requisitos, mediante el "Formato de revisión técnica y documental de proyectos de inversión Departamental"</t>
  </si>
  <si>
    <t>1. El  Grupo de proyectos e inversión realiza asesoría  a las Secretarias gestoras en los requisitos que deben cumplir los proyectos a ser viabilizados.</t>
  </si>
  <si>
    <t xml:space="preserve"> No realizar la revisión técnica de los requisitos a cumplir en los proyectos.</t>
  </si>
  <si>
    <t>Omisión voluntaria o involuntaria de la revisión de uno o más requisitos técnicos y documentales de los proyectos</t>
  </si>
  <si>
    <t xml:space="preserve">2.El nivel directivo de la secretaría de planeación ejerce la respectiva revisión y validación de la información emitida por los grupos de trabajo. </t>
  </si>
  <si>
    <t>Permanente</t>
  </si>
  <si>
    <t>Emitir boletín informativo aclarando la información que 
no corresponde a la realidad.</t>
  </si>
  <si>
    <t>Sistemas de informacion actualizados</t>
  </si>
  <si>
    <t>Mantener actualizados los sistemas de información de competencia de cada uno de los grupos de  trabajo de la Secretaria de Planeación.</t>
  </si>
  <si>
    <t>1.  En el grupo de planificación e información territorial existen roles con asignación en el manejo especifico de información- administrador del Sisbén, administrador  del sistema de información geográfico del departamento y el administrador del sistema maestro de información.</t>
  </si>
  <si>
    <t xml:space="preserve">Falta de controles procedimentales. 
</t>
  </si>
  <si>
    <t>probabilidad</t>
  </si>
  <si>
    <t>2. La dirección de regalías realiza la revisión  final de las fichas emitidas por los profesionales evaluadores.</t>
  </si>
  <si>
    <t>Reasignar a otro profesional en la revisión de la tarea específica que generó el impedimento.</t>
  </si>
  <si>
    <t>Número de casos informados</t>
  </si>
  <si>
    <t>Equipo de SGR</t>
  </si>
  <si>
    <t>Manifestar el impedimento en la evaluación del proyecto o asunto a cargo para que sea designado a otro profesional.</t>
  </si>
  <si>
    <t>1.  Dentro del proceso de revisión del proyecto existen varias etapas, en las cuales participan diferentes profesionales.</t>
  </si>
  <si>
    <t>Investigaciones, sanciones, suspensiones.
Malversación de recursos públicos.
Incumplimiento de las metas contempladas en el PDD para los proyectos de inversión pública.</t>
  </si>
  <si>
    <t>Relaciones profesionales, laborales o familiares no reportadas.
Actuación motivada por dádivas o beneficios personales.
Actuación coaccionada por un superior.</t>
  </si>
  <si>
    <t>Ocultar, extraviar, adulterar o Entregar información alfanumérica o cartográfica   que no corresponda a la realidad para favorecer a la Administración Departamental o a un tercero</t>
  </si>
  <si>
    <t>Situación en la que no existe integridad y objetividad por cuanto el individuo presenta un interés particular sobre el proceso a cargo.</t>
  </si>
  <si>
    <t xml:space="preserve">3. Acta de Liquidación      </t>
  </si>
  <si>
    <t>2. Informes de supervisión y del Contratista.</t>
  </si>
  <si>
    <t>A un año (Noviembre de 2022)</t>
  </si>
  <si>
    <t>Aplicación de mejoras y sanciones disciplinarias a los responsables</t>
  </si>
  <si>
    <t>Número de funcionarios publicos capacitados en el Manual de Supervisión / Total de funcionarios con supervisiones.</t>
  </si>
  <si>
    <t>Solicitar a la oficina Jurídica y a la Dirección de Talento Humano capacitación  continua del personal de supervisión  con enfasis en las responsabilidades estipuladas en el Manual de Supervisión e interventoría y la normatividad vigente</t>
  </si>
  <si>
    <t>1. Manual de Supervisión e interventoria.</t>
  </si>
  <si>
    <t>1. Investigaciones disciplinarias, penales y fiscales.                  
2. Incumplimiento en los objetivos del contrato y/o convenio
4. Insatisfacción de la comunidad
5. Mala imagen institucional</t>
  </si>
  <si>
    <t xml:space="preserve">1. Desconocimiento del manual de supervisión
2. Falta de capacitación, competencia y experiencia para supervisar
3. Favorecimientos personales
4. Exceso en la cantidad de proyectos y contratos a supervisar
5. Manual de supervisión desactualizado en la normatividad legal vigente
6. Falta de supervisión al  supervisado                                                             
</t>
  </si>
  <si>
    <t>Indebida supervision voluntaria o involuntaria a la ejecucion de contratos</t>
  </si>
  <si>
    <t>Secretaría de Desarrollo Social</t>
  </si>
  <si>
    <t>Dirección de Juventudes</t>
  </si>
  <si>
    <t>Dirección del Adulto Mayor y Población con Discapacidad</t>
  </si>
  <si>
    <t>Dirección de Gestión Rural e Innovación Agropecuaria</t>
  </si>
  <si>
    <t>Dirección de Desarrollo de Programas de Vivienda y Hábitat</t>
  </si>
  <si>
    <t>Dirección de Cultura, Turismo y Patrimonio</t>
  </si>
  <si>
    <t>Dirección de Equidad y Genero</t>
  </si>
  <si>
    <t>Dirección de Asuntos Ambientales</t>
  </si>
  <si>
    <t>Secretaria de Competitividad y Productividad</t>
  </si>
  <si>
    <t>Oficina de Prensa y Comunicaiones</t>
  </si>
  <si>
    <t>Secretaria Privada</t>
  </si>
  <si>
    <t>Despacho del Gobernador</t>
  </si>
  <si>
    <t>Dirección de Gestión y Relaciones Gubernamentales</t>
  </si>
  <si>
    <t>Secretaria de Educación</t>
  </si>
  <si>
    <t>Dirección Permanencia Escolar</t>
  </si>
  <si>
    <t>Secretaria de Hacienda</t>
  </si>
  <si>
    <t>Dirección de Cobro Coactivo</t>
  </si>
  <si>
    <t>Dirección del Fondo Territorial de Pensiones</t>
  </si>
  <si>
    <t>Secretaria de Planeación</t>
  </si>
  <si>
    <t>Secretaria de Salud</t>
  </si>
  <si>
    <t>Dirección de Apoyo Jurídico de Contratación y Procesos Sancionatorios</t>
  </si>
  <si>
    <t>Laboratorio Departamental de Salud</t>
  </si>
  <si>
    <t>Secretaria del Interior</t>
  </si>
  <si>
    <t>Oficina para la Gestión del Riesgo de Desastres</t>
  </si>
  <si>
    <t>Dirección de Participación Ciudadana y Acción Comunal</t>
  </si>
  <si>
    <t>Dirección de Seguridad y Convivencia Ciudadana</t>
  </si>
  <si>
    <t>Secretaría de Tecnologías de la Información y Comunicaciones</t>
  </si>
  <si>
    <t>Dirección de Gobierno Digital</t>
  </si>
  <si>
    <t>SA</t>
  </si>
  <si>
    <t>DRF</t>
  </si>
  <si>
    <t>DAC</t>
  </si>
  <si>
    <t>OCI</t>
  </si>
  <si>
    <t>OC</t>
  </si>
  <si>
    <t>SDS</t>
  </si>
  <si>
    <t>DJ</t>
  </si>
  <si>
    <t>DAMPC</t>
  </si>
  <si>
    <t>SADR</t>
  </si>
  <si>
    <t>DGRIA</t>
  </si>
  <si>
    <t>DPI</t>
  </si>
  <si>
    <t>DGI</t>
  </si>
  <si>
    <t>DASB</t>
  </si>
  <si>
    <t>DAME</t>
  </si>
  <si>
    <t>SVHS</t>
  </si>
  <si>
    <t>DDPVH</t>
  </si>
  <si>
    <t>DCTP</t>
  </si>
  <si>
    <t>SMEG</t>
  </si>
  <si>
    <t>DEG</t>
  </si>
  <si>
    <t>DAA</t>
  </si>
  <si>
    <t>SCP</t>
  </si>
  <si>
    <t>DDE</t>
  </si>
  <si>
    <t>OPC</t>
  </si>
  <si>
    <t>SP</t>
  </si>
  <si>
    <t>DPG</t>
  </si>
  <si>
    <t>DGRG</t>
  </si>
  <si>
    <t>SE</t>
  </si>
  <si>
    <t>DPSE</t>
  </si>
  <si>
    <t>DE</t>
  </si>
  <si>
    <t>DTHD</t>
  </si>
  <si>
    <t>DPE</t>
  </si>
  <si>
    <t>DTH</t>
  </si>
  <si>
    <t>SH</t>
  </si>
  <si>
    <t>DP</t>
  </si>
  <si>
    <t>DC</t>
  </si>
  <si>
    <t>DT</t>
  </si>
  <si>
    <t>DI</t>
  </si>
  <si>
    <t>DCC</t>
  </si>
  <si>
    <t>DFTP</t>
  </si>
  <si>
    <t>DACF</t>
  </si>
  <si>
    <t>DAF</t>
  </si>
  <si>
    <t>OJ</t>
  </si>
  <si>
    <t>DDRT</t>
  </si>
  <si>
    <t>DPR</t>
  </si>
  <si>
    <t>SS</t>
  </si>
  <si>
    <t>DPMS</t>
  </si>
  <si>
    <t>DDSIVC</t>
  </si>
  <si>
    <t>DAJCPS</t>
  </si>
  <si>
    <t>LDS</t>
  </si>
  <si>
    <t>SINT</t>
  </si>
  <si>
    <t>OGRD</t>
  </si>
  <si>
    <t>DAIV</t>
  </si>
  <si>
    <t>DPCAC</t>
  </si>
  <si>
    <t>DSCC</t>
  </si>
  <si>
    <t>DSIG</t>
  </si>
  <si>
    <t>SETIC</t>
  </si>
  <si>
    <t>DGD</t>
  </si>
  <si>
    <t>Secretaría Administrativa</t>
  </si>
  <si>
    <t>Dirección de Recursos Físicos</t>
  </si>
  <si>
    <t>Secretaría Agricultura y Desarrollo Rural</t>
  </si>
  <si>
    <t>Secretaría Ambiental</t>
  </si>
  <si>
    <t>Dirección de Desarrollo Empresarial</t>
  </si>
  <si>
    <t>Despacho Secretaría de Educación</t>
  </si>
  <si>
    <t>Dirección Talento Humano Docente</t>
  </si>
  <si>
    <t>Dirección de Administración y Control Financiero</t>
  </si>
  <si>
    <t>Dirección de Desarrollo Regional y Territorial</t>
  </si>
  <si>
    <t>Dirección de Desarrollo de Servicios Inspección Vigilancia y Control</t>
  </si>
  <si>
    <t>Oficina de Contratación</t>
  </si>
  <si>
    <t>Oportuna publicacion de los contratos en el SECOP y plataforma de la Gobernacion</t>
  </si>
  <si>
    <t>Cumplimiento de los Decretos 462 de 2021 Manual del Supervisor</t>
  </si>
  <si>
    <t>Evitar el riesgo mediante la vigilancia del cumplimiento de la normatividad por parte de la Secretaría de Cultura y Turismo</t>
  </si>
  <si>
    <t>Numero de Contratos Celebrados controlados/Numero de contratos liquidados</t>
  </si>
  <si>
    <t>1. Asignacion de personal idoneo                                                                                   2.Verificacion del Cumplimiento de la Norma durante la ejecucuin de los Contratos           3. Socializar permanentemente el Manual de Contratacion vigentee con los supervisores de la Oficina Gestora</t>
  </si>
  <si>
    <t>1.  Cumplimiento de la Norma de Colombia Compra  Eficiente</t>
  </si>
  <si>
    <t>Deterioro de la imagen institucional o daño patrimonial debido a demandas o procesos sancionatorios</t>
  </si>
  <si>
    <t>1.Insuficiente control y supervision de los procesos.                 2.Falta de compromiso por parte del funcionario, al interponer intereses persosnales sobre el cumplimiento del deber.   3.Concentracion de poder en un solo funcionario</t>
  </si>
  <si>
    <t>Solicitar o recibir cualquier dadiva o beneficio a nombre propio o de terceros en la celebraacion o ejecucion de un contrato</t>
  </si>
  <si>
    <t>3.Dar cumplimiento al cronograma establecido en el  establecido en el proceso contractual</t>
  </si>
  <si>
    <t>2.Verificar que los procesos de licitacion o convocatorias sean debidamente publicadas de acuerdo con lo establecido por Colombia Compra Eficiente</t>
  </si>
  <si>
    <t>Evitar el riesgo mediante el cumplimisento de la normatividad vigente y vigilancia del procedimiento y  transparencia en los procesos</t>
  </si>
  <si>
    <t>Numero de licitaciones o convocatorias publicadas/Numero de licitaciones o convocatorias realizadas</t>
  </si>
  <si>
    <t>1. Asignacion de personal idoneo.                                                                                  2.Verificacion de Cumplimiento de la Norma durante el proceso de licitacion</t>
  </si>
  <si>
    <t>1.  El funcionario encargado debe: Verificar que se apliquen los procedimientos vigentes establecidos en la entidad para la modalidad de contratacion que aplique</t>
  </si>
  <si>
    <t>1. Deterioro de la imagen Institucional                          2. Detrimento Patrimonial por posibles demandas          3. Violacion al Derecho a la igualdad</t>
  </si>
  <si>
    <t>1. Intereses personales                                                                         2. Trafico de influencias</t>
  </si>
  <si>
    <t>Favorecimiento ilegal a un proponente en licitaciones, en perjuicio de los demas proponnentes</t>
  </si>
  <si>
    <t>Informar a Control Disciplinario del suceso.</t>
  </si>
  <si>
    <t>Número de contratos en los que se utilizo proyecto de pliego tipo.</t>
  </si>
  <si>
    <t>EL abogado responsable del proceso debe diligenciar los pliegos tipo suministrados por Colombia Compra Eficiente de acuerdo a los bienes o servicios a contratar.</t>
  </si>
  <si>
    <t>Manual de contratacion y circulares modalidadesde contratación.</t>
  </si>
  <si>
    <t xml:space="preserve">Afectacion en el cumplimiento del objetivo del contrato  al 100% 
</t>
  </si>
  <si>
    <t xml:space="preserve">
Intereses personales para favorecer a un tercero.</t>
  </si>
  <si>
    <t>Posibilidad de recibir o solicitar un beneficio a nombre propio o de terceros para direccionar los estudios previos o la celebración de un contrato.</t>
  </si>
  <si>
    <t>3. Visitas periódicas a la obra con la interventoría y supervisión- Informe de supervisión - AP-JC-RG-29</t>
  </si>
  <si>
    <t>2.  Informe del contratista e Interventor- AP-JC-RG-128</t>
  </si>
  <si>
    <t>contratar mas personal idoneo y competente para supervisar proyectos - capacitar</t>
  </si>
  <si>
    <t>% de supervisores capacitados= (# supervisores capacitados en la vigencia/# Total de supervisores de la vigencia)*100</t>
  </si>
  <si>
    <t>Solicitar a la Secretaria General capacitación sobre la normativa,  seguimiento y supervisión a los contratos y convenios de inversión pública.</t>
  </si>
  <si>
    <t>Compartir</t>
  </si>
  <si>
    <t>1. Investigaciones disciplinarias, penales y fiscales.                  
2. Incumplimiento en los objetivos del contrato.
3. Insatisfacción de la comunidad.
4.. Mala imagen institucional.</t>
  </si>
  <si>
    <t xml:space="preserve">1. Desconocimiento del manual de supervisión e interventoría.
2. Falta de capacitación, competencia y experiencia para supervisar
3. Exceso en la cantidad de proyectos y contratos a supervisar                                                                                          4. Manual de supervisión e interventoría desactualizado en la normatividad legal vigente.
5. Falta de supervisión al  supervisado.  </t>
  </si>
  <si>
    <t>Deficiente supervisión en la ejecución de Contratos</t>
  </si>
  <si>
    <t>Agosto de 2022</t>
  </si>
  <si>
    <t>Proyectar las aclaraciónes y/o modificaciones requeridas para subsanar los hallazgos encontrados en los procesos contractuales.</t>
  </si>
  <si>
    <t>Porcentaje de documentación de contratación verificada</t>
  </si>
  <si>
    <t>Realizar seguimiento (listado de verificación) a la verificación de la documentación de cada uno de los expedientes contractuales, que sean solicitados por la dependencia.</t>
  </si>
  <si>
    <t>Incompleta</t>
  </si>
  <si>
    <t>1.  Verificación de procesos precontractual, contractual y pos contractual. Revisión documental.
Consultas jurídicas. Informes de Supervisión</t>
  </si>
  <si>
    <t>conflictos jurídicos con sanciones disciplinarios, fiscales o penales</t>
  </si>
  <si>
    <t>Deficiencia en los procedimientos precontractuales, contractuales y pos contractuales.                    Adendas que cambian condiciones del proceso contractual para favorecimiento de terceros. 
Urgencia manifiesta inexistente (COVID19) 
Debilidad de ejercer debidamente la supervisión.</t>
  </si>
  <si>
    <t>Posibilidad de adelantar contratación sin el lleno de los requisitos de conformidad con la normatividad vigente</t>
  </si>
  <si>
    <t>Activar el comité conformado entre el operado y la gobernación para analizar lo ocurrido y proceder, y si da lugar remitir a control disciplinario.</t>
  </si>
  <si>
    <t>Matriz estandarizada</t>
  </si>
  <si>
    <t>La Secretria de la Mujer debe emitir un comunicado institucional con la informacion referida a la recepcion de la documentacion y el proceso de asignación de beneficiarios.
Estandarizar una matriz de valoración de las propuestas recibidas, las cuales deben ser avaladas por el Comite conformodao operador del proyecto y entidad.</t>
  </si>
  <si>
    <t>Comité entre el operador y la Secretaria de la Mujer para revision de las solcitudes de apoyo economico allegadas.</t>
  </si>
  <si>
    <t xml:space="preserve">Investigaciones disciplinarias, administrativas y penales
Përdida reputacional
</t>
  </si>
  <si>
    <t>Falta definir controles para la asignacion de los apoyos economicos.</t>
  </si>
  <si>
    <t xml:space="preserve">Posibilidad de perdida economica y reputacional, por recibir o solicitar dádiva o beneficio a nombre propio o de un tercero para el acceso a la oferta institucional de la Secretaria de la Mujer y Equidad de Género </t>
  </si>
  <si>
    <t>2, El profesional con los informes de supervision revisados y aprobados</t>
  </si>
  <si>
    <t xml:space="preserve">Requerir  al responsable de las supervisiones los informes </t>
  </si>
  <si>
    <t xml:space="preserve">Informes de supervisión </t>
  </si>
  <si>
    <t>Ejercer una Supervision con informes completos de toda la ejecucion de los bienes</t>
  </si>
  <si>
    <t xml:space="preserve">1.  El profesional  que supervisa la entrega de los bienes con todos los requisitos establecidos </t>
  </si>
  <si>
    <t>Investigaciones disciplinarias, penales y fiscales. Incumplimiento en los objetivos del contrato
Insatisfacción de la comunidad
Mala imagen institucional</t>
  </si>
  <si>
    <t xml:space="preserve">Supervision extemporánea o general que no lleva al detalle en la ejecución contractual, falta de personal para realizar los seguimientos detallados a las ejecuciones contractuales </t>
  </si>
  <si>
    <t>Posibilidad de perdida economica y reputacional por el incumplimiento en la entrega de los bienes sin el cumplimiento de los requisitos técnicos generado por falta de ética profesional causando hallazgos fiscales y disciplinarios</t>
  </si>
  <si>
    <t xml:space="preserve">2. </t>
  </si>
  <si>
    <t>Requerimiento al responsable e inicio de acciones disciplinarias</t>
  </si>
  <si>
    <t>Cumplimiento de todos los requisitos de la Lista de Chequeo</t>
  </si>
  <si>
    <t>Diligenciar las listas de chequeo por parte de un profesional idoneo verificando la autenticidad y el cumplimiento de todos los requisitos.</t>
  </si>
  <si>
    <t>1.  El profesional que revisa y aprueba, de acuerdo a la   la  Lista de chequeo para verificar los requisitos legales</t>
  </si>
  <si>
    <t>Sanciones Disciplinarias.
Incumplimientos Normativos.
Quejas. Hallazgos Administrativos.
Daño de la imagen institucional. 
Desgastes administrativos.</t>
  </si>
  <si>
    <t>Falta de etica de  los funcionarios que aprueban los proyectos  sin el cumplimiento de los requisitos legales</t>
  </si>
  <si>
    <t xml:space="preserve">Posibilidad de perdida reputacional por favorecimiento a terceros en la entrega de subsidios sin el cumplimiento de los requisitos legales generando sanciones </t>
  </si>
  <si>
    <t>Realizar socializaciones del  manual de supervision</t>
  </si>
  <si>
    <t xml:space="preserve">
Número de funcionarios publicos capacitados en competencias para la labor de supervision / Total de funcionarios con supervisiones.                                                     
</t>
  </si>
  <si>
    <t xml:space="preserve">
* Socializar las responsabilidades estipuladas en el Manual de Supervison e Interventoria y la normatividad vigente.
* Realizar la supervisión pertinente frente al contrato y/o convenio con eficacia, eficiencia y efectividad. </t>
  </si>
  <si>
    <t>1.  Manual de Supervisión y docuemntacion de los contrratos como el Informe del contratista, Informe de supervisión o acta de liquidación</t>
  </si>
  <si>
    <t>* Investigaciones disciplinarias, penales y fiscales.                                      
* Incumplimiento en los objetivos del contrato
* Quejas
* Reprocesos
* Insatisfacción de la comunidad
* Mala imagen institucional</t>
  </si>
  <si>
    <t xml:space="preserve">
Indebida supervision voluntaria o involuntaria a la ejecucion de contratos
</t>
  </si>
  <si>
    <t xml:space="preserve">Posibilidad de Incumplimiento en los objetivos del contrato, Investigaciones disciplinarias, penales y fiscales, Quejas por fallos en la contratacion debido a Indebida supervision voluntaria o involuntaria a la ejecucion de contratos </t>
  </si>
  <si>
    <t>Realizar capacitacion sobre la materializacion del riesgo</t>
  </si>
  <si>
    <t>Estudios previos  revisados y visados / Contratos realizados</t>
  </si>
  <si>
    <t>Realizar pruebas selectivas  a los procesos contractuales  para revisión de visado  y cumplimiento de los requisitos exigidos en los estudios previos  e invitación Pública</t>
  </si>
  <si>
    <t xml:space="preserve">Incumplimiento normativo 
Sanciones Disciplinarias Administrativas, penales y fiscales
Posible corrupción 
Deterioro en la imagen institucional
</t>
  </si>
  <si>
    <t>Posibilidad de Incumplimiento normativo, 
Sanciones Disciplinarias Administrativas, penales y fiscales, Posible corrupción, Deterioro en la imagen institucional por manipulación con el fin de favorecer a un postulante sobre otros dentro de un proceso  contractual debido a la Indebida contratacion por  deficiencias en la elaboración de los  estudios previos de los contratos.</t>
  </si>
  <si>
    <t>1.  Revisión  y visado  de los estudios previos  por parte de un grupo interdisciplinario conformado por un abogado y otro profesional relacionado con el objeto a contratar, abarcando la parte técnica y jurídica.</t>
  </si>
  <si>
    <t>Indebida contratacion por deficiencias en la elaboración de los  estudios previos de los contratos.</t>
  </si>
  <si>
    <t>Informar al Secretario sobre el mal  Direccionamiento y
Adecuaciòn de estudios
previos</t>
  </si>
  <si>
    <t>Estudios previos revisados y visados / Contratos
realizados</t>
  </si>
  <si>
    <t>Realizar pruebas selectivas a los procesos contractuales para revisión de visado y cumplimiento de los requisitos exigidos en los estudios previos e invitación Pública</t>
  </si>
  <si>
    <t xml:space="preserve">1.  Revisión y visado de los
estudios previos por parte del
juridico de la secretaria del
interior Manual de contratación </t>
  </si>
  <si>
    <t>Incumplimiento normativo
Sanciones Disciplinarias
Administrativas, penales y
fiscales
Posible corrupción
Deterioro en la imagen
institucional</t>
  </si>
  <si>
    <t>Manipulación con el fin de
favorecer a un postulante
sobre otros dentro de un
proceso contractual</t>
  </si>
  <si>
    <t xml:space="preserve"> Mal Direccionamiento y
Adecuaciòn de estudios
previos</t>
  </si>
  <si>
    <t xml:space="preserve">Informar al Secretario y organismos de control sobre la  Omisión 
involuntaria de la revisión de uno o más requisitos
técnicos y documentales de los proyectos  </t>
  </si>
  <si>
    <t>Proyectos con certificación
SSEPI / Proyectos radicados</t>
  </si>
  <si>
    <t>Aplicar el formato de revisión o
viabilización de proyectos que
tiene la secretaria de planeación</t>
  </si>
  <si>
    <t>1.  Decreto 303 de 2005 - acuerdo
0017 Ficha de verificación de
cumplimiento de requisitos para
la viabilización y aprobación de
proyectos de inversión OCAD,
Guia ejecutiva de proyectos,
revisión tecnica y documental del
proyecto, Formato de
presentación de informes para la
actualización de proyectos en el
BPPIP, Formato iniciativa de
programas y proyectos, formato
de aprobacion de proyectos,
control y seguimiento de
proyectos.</t>
  </si>
  <si>
    <t>Sanciones Disciplinarias,
Administrativas, penales y
Fiscales
Posible Corrupción
Imposibilidad en la ejecución
de los proyectos
Sobrecostos
Incumplimiento de metas en el
plan de desarrollo</t>
  </si>
  <si>
    <t>Error voluntario o
involuntaria al realizar la
revisión técnica y /o
documental de los proyectos</t>
  </si>
  <si>
    <t xml:space="preserve">Omisión voluntaria o
involuntaria de la revisión de uno o más requisitos
técnicos y documentales de los proyectos </t>
  </si>
  <si>
    <t>No</t>
  </si>
  <si>
    <t>3.Informe de supervisión</t>
  </si>
  <si>
    <t xml:space="preserve">2.Informe del contratista </t>
  </si>
  <si>
    <t>Informar al Secretario y Organismos de Control Indebida supervision ejecucion de contratos</t>
  </si>
  <si>
    <t xml:space="preserve">Número de funcionarios publicos capacitados en competencias para la labor de supervision / Total de funcionarios con supervisiones. </t>
  </si>
  <si>
    <t>Socializar las responsabilidades estipuladas y funcionarios  en el Manual de Supervison e Interventoria y la normatividad vigente.</t>
  </si>
  <si>
    <t xml:space="preserve">1.  * Manual de Supervisión e interventoria.
</t>
  </si>
  <si>
    <t>Investigaciones disciplinarias, penales y fiscales.                                      
 Incumplimiento en los objetivos del contrato
 Quejas
 Reprocesos
Insatisfacción de la comunidad
 Mala imagen institucional</t>
  </si>
  <si>
    <t xml:space="preserve"> Desconocimiento del manual de supervisión
 Falta de capacitación, competencia y experiencia para supervisar
Favorecimientos personales
 Exceso en la cantidad de proyectos y contratos a supervisar
Manual de supervisión desactualizado en la normatividad legal vigente
Falta de supervisión al  supervisado</t>
  </si>
  <si>
    <t>Dicimebre 31 de 2022</t>
  </si>
  <si>
    <t>Cruce de cuentas y realización de los procesos de control</t>
  </si>
  <si>
    <t>¿Se implemento el Modulo del Sistema de Facturación? Si / No</t>
  </si>
  <si>
    <t>Creación e Implementación del Módulo del Ssistema de facturación.</t>
  </si>
  <si>
    <t>No confiable</t>
  </si>
  <si>
    <t>Revision fisica y manual por parte de la oficina</t>
  </si>
  <si>
    <t>Impacto negativo en la reputacion de la entidad</t>
  </si>
  <si>
    <t>Falta de etica profesional por parte del personal encargado de ejecutar el proceso</t>
  </si>
  <si>
    <t>Recibir dadivas por Radicar Facturas ya caducadas.</t>
  </si>
  <si>
    <t>2.Cumplir manual de supervision de contratos</t>
  </si>
  <si>
    <t>Verificar que los proponentes cumplan con los requisitos y las condiciones establecidas para el
proceso contractual y la ley. Dar respuesta a las solicitudes, quejas y reclamos que se den en los
procesos de Contratación por parte de Veedurías
Ciudadanas y Ciudadanos de acuerdo a los términos
establecidos por la ley</t>
  </si>
  <si>
    <t>informes de supervision y seguimiento del proyecto aprobados/Informes de supervision del contrato *100</t>
  </si>
  <si>
    <t>Revisión y aprobación de los Informes de superrvisión y elaboración de informes mensualesde seguimiento a la ejecución por parte del supervisor. Realizar seguimiento a la ejecución de los recursos utilizados y disponibles con condiciones.Aplicar el Manual de Contratación, Supervisión e Interventoria</t>
  </si>
  <si>
    <t>1.  Canales de comunicación permanentes y claros para informar al contratista los roles y responsabilidades de la supervision.</t>
  </si>
  <si>
    <t>Obras o contratos sin cumplimiento del objeto contractual.</t>
  </si>
  <si>
    <t>Posibilidad de orientar en
beneficio propio o de un
tercero la contratación</t>
  </si>
  <si>
    <t>Posible utilización de los
servicios del proyecto
para beneficio propio de
un servidor público o un
tercero ó realizar cobros a
los beneficiarios por la
prestación de un servicio
para el acceso o
beneficios del proyecto.</t>
  </si>
  <si>
    <t>Aplicar codigo unico disciplinarios para los servidores publicos</t>
  </si>
  <si>
    <t>Cultura de legalidad</t>
  </si>
  <si>
    <t>Auditoria interna aleatoria en la recepción de bienes y servicios</t>
  </si>
  <si>
    <t>Personal integro y con sentido de pertenencia</t>
  </si>
  <si>
    <t>Bienes y servicios no idoneos para el desempeño de las funciones</t>
  </si>
  <si>
    <t>Intereses economicos personales</t>
  </si>
  <si>
    <t>Posibilidad de perdida economica por recepción de bienes y servicios no acordes al objeto del contrato debido a intereses economicos personales</t>
  </si>
  <si>
    <t>Productos y Practicas Laborales</t>
  </si>
  <si>
    <t>El profesional de inspección y vigilancia expide  Resolución en donde concede o niega el reconocimiento oficial</t>
  </si>
  <si>
    <t>Derogar o modificar el acto administrativo</t>
  </si>
  <si>
    <t>No. de veces que se reunio el grupo de inspeccion y vigilancia</t>
  </si>
  <si>
    <t>Citar mensualmente a reunión de grupo de inspección y vigilancia para revisar y emitir concepto de otorgar o modificar el reconocimiento oficial para expedir la Resolución</t>
  </si>
  <si>
    <t>El profesional de Inspección Vigilancia verifica mediante lista de chequeo que la propuesta  cumpla con los requisitos exigidos por la norma</t>
  </si>
  <si>
    <t>Funcionamiento de establecimientos educativos sin el cumplimiento de los requisitos legales establecidos.</t>
  </si>
  <si>
    <t>Insuficiencia en el seguimiento y verificación de los requisitos legales establecidos.</t>
  </si>
  <si>
    <t>Posibilidad de otorgar o modificar el reconocimiento oficial de los establecimientos educativos sin el cumplimiento de los requisitos legales establecidos.</t>
  </si>
  <si>
    <t>Los Directivos Docentes de los Establecimientos Educativos reciben a satisfacción las entregas del complemento alimentario, verificando sus cantidades y calidades</t>
  </si>
  <si>
    <t>Los técnicos de campo del equipo PAE, semanalmente realizaran control y seguimiento a las bodegas de ensamble y despacho de cada operador.</t>
  </si>
  <si>
    <t>1. Presentar la respectiva denuncia ante entes competentes.
2. Toma de medidas de control inmediatas para evitar la repetición.
3. Realizar plan de acción inmediato con seguimiento mensual.</t>
  </si>
  <si>
    <t>Numero de visitas realizadas trrimestralmente</t>
  </si>
  <si>
    <t>Realizar visitas a instituciones educativas previamente identificadas con factor de riesgo alto y realizar validación de las condiciones de suminsitro del Programa de Alimentación Escolar sin previo aviso.</t>
  </si>
  <si>
    <t>El profesional de cobertura, administrador de simat reportara la información semanalmente en dos tipos de archivo (consolidado y detallado) de los ninos caracterizados por el tipo de complemento alimentario escolar</t>
  </si>
  <si>
    <t>Incumplimiento y baja calidad en la entrega del completo alimentario del programa de alimentación escolar</t>
  </si>
  <si>
    <t>Insuficientes controles se seguimiento y verificación al cumplimiento del programa de alimentacón escolar</t>
  </si>
  <si>
    <t>Posibilidad de realizar la entrega del complemento alimentario fuera de las fechas establecidas y sin la calidad esperada.</t>
  </si>
  <si>
    <t>1, Comunicar mediante oficio al Secretario de Educación, las incongruencias detectadas en el seguimiento al POAI.</t>
  </si>
  <si>
    <t>No. proyectos viabilizados sectorialmente / No. Proyectos planteados en el POAI</t>
  </si>
  <si>
    <t>1, Socializar el POAI con las áreas involucradas en el proceso con el fin de que todos conozcan el monto de la inversión para cada proyecto de inversión.
2, Realizar seguimiento trimestral a la ejecución del POAI con el objetivo de verificar el número de proyectos revisados vs los consignados en el POAI al inicio de la vigencia</t>
  </si>
  <si>
    <t>1, Elaboración y Seguimiento al Plan Operativo Anual de Inversión POAI</t>
  </si>
  <si>
    <t>Afectación de beneficiarios y de recursos</t>
  </si>
  <si>
    <t>Tráfico de influencia y/o sobornos</t>
  </si>
  <si>
    <t>Posibilidad de formular y direccionar proyectos de inversión, que respondan a intereses particulares y no a las necesidades reales de la población</t>
  </si>
  <si>
    <t>El profesional de carrera docente y el personal encargado de posesionar los nuevos docentes que ingresan a la nómina disponen de una lista de chequeo para verificar el cumplimiiento de requisitos según la normatividad vigente</t>
  </si>
  <si>
    <t>1. Presentar la respectiva denuncia ante entes competentes.
2. Revocar el acto administrativo que otorga el nombramiento, acenso o bonificación.
3. Informar al equipo de nómina para efecturar el correspondiente recobro</t>
  </si>
  <si>
    <t>Número de actas de grado solicitadas trimestralmente</t>
  </si>
  <si>
    <t>1. Solicitar al docente o directivo docente el acta de grado original para acceder al nombramiento en vacante de carrera docente y para acceder al ascenso en el escalafon o bonificaciones salariales por especialización, maestria o doctorado</t>
  </si>
  <si>
    <t>1.  El profesional de carrera docente aleatoriamente solicita la certifiación del titulo academico ante la institución que lo expide ó en su defecto ante el MEN</t>
  </si>
  <si>
    <t>Pago errado de salarios y prestaciones sociales y mantener en el aula servidores con el perfil inadecuado</t>
  </si>
  <si>
    <t>La presentación de documentos falsos por parte del personal docente y directivo docente al momento de oficializar el nombramiento,  solicitar ascenso en el escalafon o bonificaciones salariales por especialización, maestria o doctorado</t>
  </si>
  <si>
    <t>Posibilidad de realizar nombramientos, ascenso en el escalafon o bonificaciones salariales por especialización, maestria o doctorado sin el cumplimiento de requisitos legales</t>
  </si>
  <si>
    <t>Posibilidad de pérdida económica y reputacional debido a fraude interno y/o corrupción en el que puede incurrir el auditor al expedir opinión, dictamen o concepto manifiestamente contrario a la ley en informes de seguimiento,  auditorías internas,  evaluación y control de acuerdo con los roles establecidos de la oficina de Control Interno, favoreciendo intereses particulares.</t>
  </si>
  <si>
    <t>Presiones políticas e interés de terceros, desconocimiento de los principios de independencia, objetividad e imparcialidad que deben acatar los funcionarios de Control interno.</t>
  </si>
  <si>
    <t>El jefe de la oficina de control interno para cada informe de ley o seguimiento asigna por escrito un funcionario responsable, periódicamente hace seguimiento al avance en la elaboración, revisando el proyecto definitivo para el envío a la entidad correspondiente.</t>
  </si>
  <si>
    <t>El funcionario de la oficina de control interno responsable de elaborar y consolidar el informe de ley o de seguimiento, remite el jefe de control interno para la revisión y aprobación el proyecto de informe. Una vez aprobado se procede a emitir el informe final para la firma del jefe de la oficina de control interno, para el envío a la entidad correspondiente y publicación en la página web de la Gobernación.</t>
  </si>
  <si>
    <t>El equipo auditor presenta el preinforme de la auditoria al jefe de control interno para revisión y aprobación y remite el preiforme al responsable del proceso auditado para que dé respuesta a los hallazgos reportados en el preinforme. Una vez reciba se recibe la réplica al pre informe el equipo auditor prepara el informe final y lo presenta para revisión del jefe de control interno y se notifica al auditado y al señor gobernador. el informe final de la auditoria se presenta en el comité Institucional de coordinación de control interno para las decisiones de su competencia.</t>
  </si>
  <si>
    <t>Trimestralmente</t>
  </si>
  <si>
    <t xml:space="preserve"> Número de informes de auditorías ejecutadas e informes de ley y seguimiento presentados trimestralmente
_____________________
 Número de informes con devoluciones por concepto de mesa técnica</t>
  </si>
  <si>
    <t xml:space="preserve">1. Revisión trimestral de la normatividad vigente y de obligatoria aplicación a la Oficina de control Interno y Actualización del Normograma
2. Entrenamiento al  equipo auditor en  procedimientos de auditoria  basada en riesgos para obtener evidencias que fundamenten hallazgos y recomendaciones de importancia para la gestión de la entidad y se generen beneficios de auditoría.
3. Mesa Técnica mensual para  revisión de calidad de informes  de lo cual se conceptuaran  recomendaciones de lo cual se deja constancia en acta.
 </t>
  </si>
  <si>
    <t>El jefe de la oficina de control interno cada vez que programa una auditoría, conforma el equipo auditor con dos o más funcionarios, con el perfil requerido para planear, ejecutar y rendir el informe final de auditoría.</t>
  </si>
  <si>
    <t>El jefe de la Oficina de control Interno cada vez que se vincula un funcionario nuevo a la dependencia, le hace suscribir la carta de confidencialidad respecto a la información que llegare a conocer en razón a las funciones que cumplirá. La carta se envía para el archivo de la oficina.</t>
  </si>
  <si>
    <t>Establecer los posibles hechos  e informar al Gobernador de Santander. Denuncias penales</t>
  </si>
  <si>
    <t># de Quejas por perdida de documentos o de información a cargo de funcionarios de control interno</t>
  </si>
  <si>
    <t>1.  Mesa de trabajo para el  fortalecimiento de funciones y  competencias de los auditores de la oficina de Control Interno en temas de seguridad de la información y tratamiento de datos personales
2. Documentar la Carta de Representación de presentación de información a la auditoría</t>
  </si>
  <si>
    <t>El Jefe de la oficina de control interno cada vez que se vincula un funcionario a la oficina, se capacita en el código de ética de auditor interno, código de integridad, funciones y tareas asignadas y los activos de información y los riesgos del proceso de control y evaluación.</t>
  </si>
  <si>
    <t>Falta de conocimiento de las políticas de confidencialidad de la información.</t>
  </si>
  <si>
    <t>Posibilidad de pérdida económica y reputacional debido a fraude interno y/o corrupción por uso indebido de información que se conoce en razón a la ejecución de actividades acuerdo con los roles establecidos de la oficina de Control Interno.</t>
  </si>
  <si>
    <t>El funcionario de control Interno una vez le asignen el rol de auditor o cualquier función de evaluación y seguimiento. Y que identifique que se puede estar en conflicto de interés con respecto al proceso auditado o sujeto de seguimiento y evaluación. Deberá manifestar el conflicto de interés por escrito a su superior inmediato o supervisor para que tome las decisiones correspondientes.</t>
  </si>
  <si>
    <t>Anual</t>
  </si>
  <si>
    <t>Establecer los hechos para hacer ajustes a la Plan Anual lde Auditorías  e informar al  comité institucional  coordinador de control interno.</t>
  </si>
  <si>
    <t># de Modificaciones al Plan Anual de Auditorías</t>
  </si>
  <si>
    <t xml:space="preserve">
1. Realizar reunión de socialización del plan anual de auditorías con los funcionarios de control Interno para su conocimiento y que manifiesten las observaciones y conflicto de interés que se puedan presentar.
</t>
  </si>
  <si>
    <t>El Jefe de la oficina de control interno cada vez que se vincula un funcionario nuevo a la oficina, se capacita en el código de ética de auditor interno, código de integridad, funciones y tareas asignadas, activos de información y los riesgos del proceso de control y evaluación y los mecanismos para resolver el conflicto de interés.</t>
  </si>
  <si>
    <t>Existencia de vínculos de parentesco civil o de consanguinidad, o de estrecha relación de amistad o enemistad entre el funcionario de control interno y   los funcionarios del proceso auditado.</t>
  </si>
  <si>
    <t>Posibilidad de pérdida económica y reputacional  cuando el servidor público o contratista  no declare el conflicto de intereses, que se puede presentar en el cumplimiento de los roles  asignados  en el proceso de control evaluación.</t>
  </si>
  <si>
    <t>3. REVISIÓN DE LA OFICINA DE CONTROL INTERNO DISCIPLINARIO</t>
  </si>
  <si>
    <t>2. REVISIÓN DE LA OFICINA DE CONTROL INTERNO</t>
  </si>
  <si>
    <t>Abril de 2022</t>
  </si>
  <si>
    <t>realizar el reporte a la oficina de control interno disciplinario una vez se ponga en conocimiento la existencia de un presunto acto de corrupción
                                                                                                                                                                                                                                                                Reasignar el caso a un nuevo profesional</t>
  </si>
  <si>
    <t xml:space="preserve">
No. De funcionarios y contratistas capacitados en buenas prácticas y código de integridad/ No. De solicitudes de requerimientos de capacitación</t>
  </si>
  <si>
    <t xml:space="preserve">Oportuno seguimiento de los informes presentados por parte de las Oficinas de control
Socializar mediante circular que se promueva las buenas prácticas y aplicación del código de integridad por parte de todos los funcionarios de la depedencia
</t>
  </si>
  <si>
    <t>1. REVISIÓN DE LOS TRÁMITES POR PARTE DEL SUPERIOR INMEDIATO</t>
  </si>
  <si>
    <t>APERTURA DE INVESTIGACIÓN DISCIPLINARIA O PENAL EN CONTRA DE ALGÚN FUNCIONARIO</t>
  </si>
  <si>
    <t>Uso indebido de la información del caso.
Falta de integridad del funcionario.
Intereses personales del funcionario.
Conflicto de intereses.</t>
  </si>
  <si>
    <t>Pérdida económica y/o reputacional por la apertura de investigación disciplinaria o penal de algún funcionario a partir del uso indebido de la información del caso, falta de integridad o, intereses personales o conflicto de intereses</t>
  </si>
  <si>
    <t>Semestral</t>
  </si>
  <si>
    <t xml:space="preserve">Se procederá a denunciar al servidor ante los organismos de control (Procuraduría General de la Nación, Fiscalía General) que no haya manifestado el conflicto de intereses para que estos tomen las medidas que consideren pertinenes para contra el infractor.  </t>
  </si>
  <si>
    <t>Número de funcionarios de la oficina de control disciplinario que participaron  en  la capacitación</t>
  </si>
  <si>
    <t>Realizar semestralmente capacitacion a los Funcionarios  de la oficina de control disciplinario sobre el codigo de integridad y el conflicto de interes.</t>
  </si>
  <si>
    <t xml:space="preserve">El jefe de control disciplinario o Abogado Sustanciador inmediatamente verifique que en un proceso que le ha sido asignado existe un conflicto de intereses, procederá a realizar la manifestación del mismo ante su superior jerárquico para que éste analice el caso, determine si el conflicto de intereses es verídico y en caso tal proceda ha asignar el proceso a un servidor distinto, por medio de un nuevo reparto.  </t>
  </si>
  <si>
    <t>Investigación disciplinaria, penal y acción de repetición.</t>
  </si>
  <si>
    <t>Existencia de vinculos de parentesco civil o de cosanguinidad, o de estrecha relación de amistad entre el sujeto procesal y el sustanciador o el jefe de Despacho.</t>
  </si>
  <si>
    <t>Posibilidad de que a la Oficina lleguen procesos donde el sujeto procesal sea o haya sido cónyuge, compañero o compañera permanente, o se trate de
alguno de sus parientes dentro del cuarto grado de consanguinidad, segundo
de afinidad o primero civil, o su socio o socios de hecho o de derecho. del sustanciador o del jefe del despacho.</t>
  </si>
  <si>
    <t>Trimestral</t>
  </si>
  <si>
    <t xml:space="preserve">Reconstrucción fisica del expediente, mediente la recoleccion de la información por parte de los sujetos procesales y de los archivos virtuales que reposan en la oficina </t>
  </si>
  <si>
    <t>N° de expedientes repartidos en el período/N° de procesos que cada sustanciador tiene en su poder en el período</t>
  </si>
  <si>
    <t>La lider de programa y el Funcionario encargado del archivo fisico, garantizaran la custodia y preservación de los expedientes y piezas procesales que permitan cumplir con el normal desarrollo de las investigaciones disciplinarias, realizando el  Escaneo y archivo de los expedientes que contienen las investigaciones disciplinarias. En caso de no poder contar con el archivo digital se reconstruira el expediente, mediente la recoleccion de la información por parte de los sujetos procesales y de los archivos fisicos que reposan en la oficina. como evidencia se tiene la base de datos, digitalización de archivos y expedientes.</t>
  </si>
  <si>
    <t xml:space="preserve">1.  Revison trimestral que hace la líder del proceso de los listados de procesos asignados a cada abogado, junto con la revision que de sus expedientes físicos hace cada sustanciador para constatar que corresponde con el que aparece en el listado que maneja la líder del proceso. </t>
  </si>
  <si>
    <t>Perdida y divulgación de información que tiene la categoría de reservada. Investigaciones por parte de los entes de control y Pérdida de credibilidad ante la comunidad.</t>
  </si>
  <si>
    <t>No contar con una instalaciones y un mobiliario que brinde las condiciones necesarias, tales como cerraduras, candados, armarios con cerraduras, que permitan que terceras personas diefrentes al jefe de despacho, al sustanciador, y a los auxiliares administrtaivos de la oficina, tengan acceso al expediente físico.</t>
  </si>
  <si>
    <t>Probabilidad de pérdida de expedientes, manipulación y uso indebido de la información contenida en el proceso disciplinario con intereses particulares a terceros.</t>
  </si>
  <si>
    <t xml:space="preserve">Se proseguirá con la siguiente etapa procesal (apertura, archivo, pliego de cargos, fallo) conforme a lo estipulado en la Ley </t>
  </si>
  <si>
    <t xml:space="preserve">N° de expedientes tramitados/N° expedientes planeados para revisión </t>
  </si>
  <si>
    <t xml:space="preserve">La lider de proceso garantizara el cumplimiento de los términos en las distintas etapas procesales, realizando de manera trimestral la revisión y seguimiento a las quejas para el control y cumplimiento del procedimiento establecido en la Ley; de no ser posible escogera aleatoriamente un expediente para verificar que se este aplicando correctamente el procedimiento. </t>
  </si>
  <si>
    <t xml:space="preserve">Revisión trimestral que hace la líder del proceso de los expedientes asignados a cada sustanciador  verificando que se esté aplicando correctamente el procedimiento. </t>
  </si>
  <si>
    <t>Sanciones disciplinarias, penales y acciones de repetición para quien adelanta el proceso disciplinario, en caso de comprobarse omisión para favorecer a un tercero.</t>
  </si>
  <si>
    <t>Investigaciones inconclusas y términos incumplidos para la práctica de pruebas.</t>
  </si>
  <si>
    <t>Posibilidad de omisión o alteración de las etapas del debido proceso para favorecer o perjudicar al sujeto procesal.</t>
  </si>
  <si>
    <t>El Tecnico diligencia el formato Conciliación saldos de activos fijos, para conciliar los valores de los activos fijos y la informacion contable.</t>
  </si>
  <si>
    <t>Notificar: 1. Oficina de Control   Disciplinario.
2. Los entes de control y vigilancia.</t>
  </si>
  <si>
    <t>.
1. Número de Inventarios de bienes por responsable rendidos y registrados / Numero de Inventario de bienes por responsable registrados en el Sistema de información para el manejo de bienes * 100.
2. Número de Conciliación saldos de activos fijos realizados en el periodo /  Número de Conciliación saldos de activos fijos programados en la vigencia * 100.</t>
  </si>
  <si>
    <t xml:space="preserve">1. Elaborar circular solicitando la rendición individual anual del Inventario de bienes por responsable.
2. Diligenciar mensualmente la Conciliación saldos de activos fijos.
</t>
  </si>
  <si>
    <t>El Auxiliar Administrativo genera el Inventario de bienes por responsable, para realizar la entrega a los funcionarios que tengan bienes a cargo.
El Auxiliar Administrativo registra las novedades de los bienes en el Sistema de información para el manejo de bienes, con la periodicidad que se presente.</t>
  </si>
  <si>
    <t>1. Detrimento patrimonial.
2. Afectación de la información financiera. 
3. Hallazgos y sanciones administrativas, disciplinarias y fiscales.</t>
  </si>
  <si>
    <t>1. Falta de seguimiento al inventario de bienes.
2. Desactualización del Inventario de Bienes muebles.</t>
  </si>
  <si>
    <t>Perdida del control de los bienes muebles a cargo de los funcionarios de la Secretaria de Salud, por la falta de seguimiento al inventario de bienes y la desactualización del Inventario de bienes muebles .</t>
  </si>
  <si>
    <t>Grupo de Recursos Físicos</t>
  </si>
  <si>
    <t>3. El Profesional diligencia el formato Conciliación saldos de activos fijos, para conciliar los valores de los activos fijos y la informacion contable.</t>
  </si>
  <si>
    <t>2. El Profesional elabora por medio del Sistema de información para el manejo de bienes y Sistema de información financiero, los Comprobantes de Entrada y Salida de los bienes que ingresan a la Entidad.</t>
  </si>
  <si>
    <t>Notificar: 1. Oficina de Control Disciplinario.
2. Los entes de control y vigilancia.</t>
  </si>
  <si>
    <t>1. Verificar la información de los soportes de entradas y salidas de bienes de Almacén con la registrada en el Sistema de información para el manejo de bienes, con la periodicidad que se presente.
2. Solicitar asesoría y soporte al personal del Sistema de información para el manejo de almacén.</t>
  </si>
  <si>
    <t>1. El Profesional organiza y revisa los soportes documentales que sirven de insumo para la elaboracion de las entradas y salidas.</t>
  </si>
  <si>
    <t>1. Inconsistencias en el Inventario.
2. Alteración de la Información contable.
3. Corrupción.</t>
  </si>
  <si>
    <t>1. Documentos soporte no legibles.
2. Digitación errónea involuntaria de los movimientos del Almacén.
3. Falta de capacitación en el manejo del Sistema de información para el manejo de bienes.</t>
  </si>
  <si>
    <t>Registro erróneo de las entradas y salidas de los bienes de Almacén, por documentos soporte no legibles, digitacion erronea involuntaria de los movimientos del Almacén, y falta de capacitación en el manejo del Sistema de información para el manejo de bienes.</t>
  </si>
  <si>
    <t>2. El Profesional elabora la circular solicitando rendición del formato inventario de bienes por responsable</t>
  </si>
  <si>
    <t>31 de diciembre de 2022</t>
  </si>
  <si>
    <t>1. Número de Inventarios de bienes por responsable rendidos y registrados / Numero de Inventario de bienes por responsable registrados en el Sistema de información para el manejo de bienes * 100.
2. Número de Conciliación saldos de activos fijos realizados en el periodo /  Número de Conciliación saldos de activos fijos programados en la vigencia * 100.
3. Número de inspecciones realizadas a los inventarios de bienes por responsable / Número de inventarios de bienes por responsable registrados en el sistema de información para el manejo de bienes * 100</t>
  </si>
  <si>
    <t>1. Elaborar circular solicitando la rendición individual anual del Inventario de bienes por responsable.
2. Diligenciar mensualmente la Conciliación saldos de activos fijos.
3. Realización de inspecciones a los bienes muebles de la Secretaría de Educación</t>
  </si>
  <si>
    <t>1. El Profesional genera el Inventario de bienes por responsable, para realizar la entrega a los funcionarios que tengan bienes a cargo.
El Profesional registra las novedades de los bienes en el Sistema de información para el manejo de bienes, con la periodicidad que se presente.</t>
  </si>
  <si>
    <t>1. Falta de seguimiento al inventario de bienes.
2. Desactualización del Inventario de Bienes Muebles.</t>
  </si>
  <si>
    <t>Pérdida del control de los bienes muebles a cargo de los funcionarios de la Planta Central de la Secretaría de Educación por la falta de seguimiento al inventario de bienes y la desactualización del Inventario de bienes muebles.</t>
  </si>
  <si>
    <t>El(a) Asistencial verifica que el Acta de liquidación, se cargó en la plataforma SECOP II y remite para archivado en el expediente contractual</t>
  </si>
  <si>
    <t>El(a) Asistencial verifica que el Informe de supervisión, se cargó en la plataforma SECOP II y remite para ser archivado en el expediente contractual</t>
  </si>
  <si>
    <t>1.  Número de expedientes contractuales completos / Numero de contratos o convenios suscritos * 100.
2. Numero de contratos o convenios liquidados / Número de contratos o convenios suscritos * 100.</t>
  </si>
  <si>
    <t>1. Diligenciar el cuadro Control para el seguimiento a la ejecucion de los contratos y convenios - Direccion de Recursos Fisicos - Administrativa.
2. Verificar con la Lista de chequeo, los documentos contractuales.</t>
  </si>
  <si>
    <t>El(a) Asistencial verifica que el Informe del contratista, se cargó en la plataforma SECOP II y lo remite para ser archivado en el expediente contractual.</t>
  </si>
  <si>
    <t>1. Investigaciones disciplinarias, penales y fiscales.
2. Desactualización de la gestion documental del expediente contractual.
3. Mala imagen institucional.</t>
  </si>
  <si>
    <t>1. Desactualización y/o desconocimiento del Manual de supervisión.
2. Falta de capacitación, competencia y experiencia para supervisar.
3. Exceso en la cantidad de proyectos y contratos a supervisar.</t>
  </si>
  <si>
    <t xml:space="preserve">Perdida de control en el seguimiento a la ejecución de los contratos y/o convenios, por desactualización y/o desconocimiento del Manual de supervisión, falta de capacitación, competencia y experiencia para supervisar y exceso en la cantidad de proyectos y contratos a supervisar. </t>
  </si>
  <si>
    <t>El Profesional diligencia el formato Conciliación saldos de activos fijos, para conciliar los valores de los activos fijos y la informacion contable.</t>
  </si>
  <si>
    <t>El Profesional elabora por medio del Sistema de información para el manejo de bienes y Sistema de información financiero, los Comprobantes de Entrada y Salida de los bienes que ingresan a la Entidad.</t>
  </si>
  <si>
    <t>1. Verificar la información de los soportes de entradas y salidas de bienes de Almacén con la registrada en el Sistema de información para el manejo de bienes, con la periodicidad que se presente.
2. Solicitar una vez al semestre reinducción para el personal del área de Almacen, del Sistema de información para el manejo de bienes.</t>
  </si>
  <si>
    <t>El Profesional organiza y revisa los soportes documentales que sirven de insumo para la elaboracion de las entradas y salidas.</t>
  </si>
  <si>
    <t>Registro erróneo de las entradas y salidas de los bienes de Almacén, por documentos soporte no legibles, digitacion erronea involuntaria de los movimientos del Almacén y falta de capacitación en el manejo del Sistema de información para el manejo de bienes.</t>
  </si>
  <si>
    <t>El Profesional anualmente realiza la revisión y actualización de los bienes inmuebles de la Gobernación de Santander, en los Sistemas de información existentes.</t>
  </si>
  <si>
    <t>1. Número de Bienes inmuebles registrados en el Sistema de información para el manejo de bienes / Número de Bienes inmuebles del Departamento * 100.
2. Número de Inventarios de bienes por responsable rendidos y registrados / Numero de Inventario de bienes por responsable registrados en el Sistema de información para el manejo de bienes * 100.
3. Número de Conciliación saldos de activos fijos realizados en el periodo /  Número de Conciliación saldos de activos fijos programados en la vigencia * 100.</t>
  </si>
  <si>
    <t>1. Elaborar circular solicitando la rendición individual anual del Inventario de bienes por responsable.
2. Diligenciar mensualmente la Conciliación saldos de activos fijos.
3. Enviar semestralmente una circular a las Secretarias solicitando la informacion de los predios adquiridos por cada uno de ellos.</t>
  </si>
  <si>
    <t>El Profesional genera el Inventario de bienes por responsable, para realizar la entrega a los funcionarios que tengan bienes a cargo.
El Profesional registra las novedades de los bienes en el Sistema de información para el manejo de bienes, con la periodicidad que se presente.</t>
  </si>
  <si>
    <t>1. Falta de seguimiento al inventario de bienes.
2. Desactualización del Inventario de Bienes Muebles e inmuebles.</t>
  </si>
  <si>
    <t>Perdida del control de los bienes inmuebles y muebles a cargo de los funcionarios de la Planta Central, por la falta de seguimiento al inventario de bienes y la desactualización del Inventario de bienes muebles e inmuebles.</t>
  </si>
  <si>
    <t xml:space="preserve">Posibilidad de pérdida econonomica por  reconocer pensiones sin el derecho correspondiente, debido a los testimonios falsos presentados por los solicitante de la prestación económica (sustitución) al momento de fallecer el pensionado. </t>
  </si>
  <si>
    <t>testimonios falsos presentados por los solicitantes de la presentación</t>
  </si>
  <si>
    <t>Reconocer Pensiones sin el derecho correspondiente</t>
  </si>
  <si>
    <t>Grupo de Pensiones Territorial Santander</t>
  </si>
  <si>
    <t>Informar al Director, Secretario de Despacho.</t>
  </si>
  <si>
    <t>No. Cuentas con Registro pagos / No. Cuentas Trabajadas</t>
  </si>
  <si>
    <t>Realizar el proceso de recobro de cuotas partes a las entidades y registrar el recaudo para el debido a tesorería y contabilidad</t>
  </si>
  <si>
    <t>1.  Seguimiento en la plataforma Pasivos Laborales</t>
  </si>
  <si>
    <t>Posibilidad de pérdida econonomica por cobro no opportuno de las cuotas partes por cobrar al no contar con la herrameinta idonea para la liquidación, seguimiento y control de los cobros de cuotas partes por cobrar</t>
  </si>
  <si>
    <t>No contar con la herramienta idonea para la liquidación,seguimiento y control de cuotas partes por cobrar</t>
  </si>
  <si>
    <t>cobro no oportuno de las cuotas partes</t>
  </si>
  <si>
    <t>3. Acta de liquidación</t>
  </si>
  <si>
    <t xml:space="preserve">2. Informe de supervisión * Informe del contratista 
</t>
  </si>
  <si>
    <t>Manual de Supervisión e Interventoría</t>
  </si>
  <si>
    <t xml:space="preserve">
Número de funcionarios públicos capacitados en competencias para la labor de supervisión / Total de funcionarios con supervisiones.                                                     </t>
  </si>
  <si>
    <t>Socializar las responsabilidades estipuladas en el Manual de Supervisión e Interventoría y la normatividad vigente.
Realizar la supervisión pertinente frente al contrato y/o convenio de manera oportuna</t>
  </si>
  <si>
    <t xml:space="preserve">1.  Informe del contratista  Manual de Supervisión e interventoría.
                                                             </t>
  </si>
  <si>
    <t xml:space="preserve">* Desconocimiento del manual de supervisión
* Falta de capacitación, competencia y experiencia para supervisar
* Favorecimientos personales
* Exceso en la cantidad de proyectos y contratos a supervisar
* Manual de supervisión desactualizado en la normatividad legal vigente
* Falta de supervisión al  supervisado                                                             </t>
  </si>
  <si>
    <t>Indebida supervisión voluntaria o involuntaria a la ejecución de contratos</t>
  </si>
  <si>
    <t xml:space="preserve">2.                                           </t>
  </si>
  <si>
    <t>(Numero de personas firmaron documento de confidencialidad ) /(Numero de personas vinculadas al proceso) * 100.</t>
  </si>
  <si>
    <t xml:space="preserve">Expedir documento de confidencialidad de la información para ser firmado por los funcionarios de la oficina de Gestión Documental.                                                                                                                                                                                                                  </t>
  </si>
  <si>
    <t xml:space="preserve">Manual de comunicación e información publica                         </t>
  </si>
  <si>
    <t>*Vulnerabilidad al robo de información
*Sabotaje institucional
*Daño de la imagen institucional</t>
  </si>
  <si>
    <t>*Beneficios particular sobre el institucional 
*Falta de actualización de la ley de archivo</t>
  </si>
  <si>
    <t>uso inadecuado de la información en custodia</t>
  </si>
  <si>
    <t>actos administrativos para publicar/actos administrativos publicados * 100</t>
  </si>
  <si>
    <t>Capacitación de personal y acompañamiento al outsourcing</t>
  </si>
  <si>
    <t xml:space="preserve">1.  En la supervision del contrato se realiza un seguimiento mensual a la publicacion de actos administrativos </t>
  </si>
  <si>
    <t>*Sanciones disciplinarias, penales y fiscales
*Perdida de la memoria institucional
*Reprocesos y perdidas económicas
*Mala imagen institucional</t>
  </si>
  <si>
    <t>*No devolución de la documentación por parte de las dependencias.
*Falta de concientización del ciudadano</t>
  </si>
  <si>
    <t xml:space="preserve">Publicación errónea o tardía de los actos administrativos </t>
  </si>
  <si>
    <t>1. Presentar recusación contra funcionario que se considere tenga alguna de las causales de impedimento</t>
  </si>
  <si>
    <t>Número de capacitaciones realizadas</t>
  </si>
  <si>
    <t>Realizar capacitaciones periodicas a los funcionarios de la Gobernación de Santander en temas relacionados con conflictos de intereses</t>
  </si>
  <si>
    <t>El funcionario encargado del área de Talento Humano realiza seguimiento a la publicación de la declaración de conflictos intereses de los sujetos obligados de conformidad con la Ley.</t>
  </si>
  <si>
    <t>Incumplimientos legales, investigaciones disciplinarias y penales, favorecimiento de terceros</t>
  </si>
  <si>
    <t>Debilidad en la identificación de conflictos de intereses por parte de los empleados de la Gobernación de Santander</t>
  </si>
  <si>
    <t>Posibilidad de incurrir en una inhabilidad, incompatibilidad o impedimento por parte de un funcionario para el desarrollo de procesos contractuales, administratvos o demás que se vean afectados por estas circunstancias</t>
  </si>
  <si>
    <t>El profesional encargado de hacer el nombramiento diligencia formato de verificación de competencia previo a la expedición del acto administrativo de nombramiento el cual firmado por el funcionario que lo diligencia y el Director de Talento Humano</t>
  </si>
  <si>
    <t>1. Presentar la respectiva denuncia ante entes competentes.
2. Revocar el acto administrativo que otorga el nombramiento.</t>
  </si>
  <si>
    <t>Número de funcionarios vinculados con consultas de autenticidad realizada/Número de funcionarios vinculados</t>
  </si>
  <si>
    <t xml:space="preserve">Realizar la consulta de autenticidad de los documentos como títulos y certificados de experiencia que se aportan como cumplimiento de requisitos mínimos </t>
  </si>
  <si>
    <t>El profesional encargado de hacer el nombramiento diligencia formato de requisitos de vinculación con la Administración Departamental previo al acto de posesión el cual es anexado a la historia laboral</t>
  </si>
  <si>
    <t>Incumplimientos legales, investigaciones disciplinarias y penales, ejecución de funciones por personal no idóneo</t>
  </si>
  <si>
    <t>La presentación de documentos falsos por parte del interesado, omisión en la revisión de la documentación necesaria para la realización del nombramiento</t>
  </si>
  <si>
    <t>Posibilidad de recibir o solicitar cualquier dádiva o beneficio a nombre propio o de terceros para realizar nombramientos sin el cumplimiento de requisitos legales</t>
  </si>
  <si>
    <t>2. Aplicación de la Matriz de INDICE DE TRANSPARENCIA Y ACCESO A LA INFORMACIÓN (ITA) de la Procuraduria General de la nacion</t>
  </si>
  <si>
    <t>1. Identificar que informacion fue manipulada o no publicada
2. Publicar la informacion correcta
3. Realizar seguimiento continuo para que no se vuelva a presentar el incidente</t>
  </si>
  <si>
    <t>Estandares Aplicados</t>
  </si>
  <si>
    <t>Aplicar los Nuevos estándares de contenidos para la transparencia, de la resolucion 1519 del 2020</t>
  </si>
  <si>
    <t>1.  Revision por parte de del Director de Gobierno Digital del cumplimiento de los estandares de transparencia</t>
  </si>
  <si>
    <t>Desinformación
Reprocesos (internos y  externos)
Afectación de la imagen  institucional</t>
  </si>
  <si>
    <t>Centralizacion del proceso de publicación en un solo funcionario</t>
  </si>
  <si>
    <t>Posibilidad de Manipular, no divulgar u ocultar  información considerara publica en la pagina web,  a los grupos de valor y grupos de interés.</t>
  </si>
  <si>
    <t>SECRETARÍA DE LAS TIC</t>
  </si>
  <si>
    <t>TIC-01</t>
  </si>
  <si>
    <t>2. Sensibilizar a los funcionarios públicos en principios y valores éticos (integridad)</t>
  </si>
  <si>
    <t>Funcionarios capacitados en principios y valores éticos (Integridad)</t>
  </si>
  <si>
    <t>número de funcionarios capacitados / número de funcionarios de la Dirección de Ingresos</t>
  </si>
  <si>
    <t>1. Controlar y realizar seguimiento continuo a las solicitudes de los usuarios                                                                                                                   2. Capacitar al personal involucrado en los procesos de la Dirección de Ingresos</t>
  </si>
  <si>
    <t xml:space="preserve">1.  Seguimiento a los tiempos de respuestas de los tramites solicitados </t>
  </si>
  <si>
    <t>Daño de imagen y perdida de credibilidad en la Institución.</t>
  </si>
  <si>
    <t>1. Presión de terceros para agilizar trámites.                               2. Falta de ética de los funcionarios.</t>
  </si>
  <si>
    <t>Tráfico de influencias</t>
  </si>
  <si>
    <t>La generacion de obligaciones contraídas simultaneas a favor del mismo contratista o por mayor valor del solicitado</t>
  </si>
  <si>
    <t>procedimientos y manuales documentados</t>
  </si>
  <si>
    <t>30 de junio de 2022</t>
  </si>
  <si>
    <t>1. realizar la respectiva investigacion y establecer las situaciones por las cuales no se cumplió el tramite de forma consecutiva y adoptar correctivos</t>
  </si>
  <si>
    <t xml:space="preserve">Total cuentas tramitadas si cumplir orden consecutivo de recepción/total de cuentas tramitadas*100 </t>
  </si>
  <si>
    <t>1. radicar, revisar, registrar y tramitar  las solicitudes de obligacion contraída en orden consecutivo
2. Evaluar permanentemente el procedimiento de revision y trámite de obligaciones contraídas</t>
  </si>
  <si>
    <t>registro controlado en la recepción, revision, y tramite de las obligaciones contraídas a tesorería</t>
  </si>
  <si>
    <t>insatisfacción de los contratistas, Corrupción en la busqueda de beneficios particulares, omision en la revision y posibles no conformidades</t>
  </si>
  <si>
    <t xml:space="preserve">. 1. Pago de dadivas 
2. interes particular para favorecer a terceros </t>
  </si>
  <si>
    <t xml:space="preserve">  Revision y elaboración de obligaciones contraídas sin tener en cuenta el orden de radicacion  para favorecer a terceros</t>
  </si>
  <si>
    <t>capacitacion periodica de todo el personal vinculado al proceso de tramite de cuentas</t>
  </si>
  <si>
    <t>lista de chequeo o requisitos</t>
  </si>
  <si>
    <t>revision de los errores en los tramite de las cuentas y aplicación de cobro coactivo a la persona naturalo juridica que se le tramito la cuenta por error inviluntario sin los requisitos legales.</t>
  </si>
  <si>
    <t>cuentas devueltas oficinas gestoras/cuentas recepcionadas*100</t>
  </si>
  <si>
    <t xml:space="preserve">1. capacitaciones al equipo de tramite de cuentas 
2. aplicación de normas, manuales, procedimientos, listas de chequeo, para la revision de cada cuenta.
3. aplicación del nuevo portal tramite de cuentas </t>
  </si>
  <si>
    <t xml:space="preserve">proceso de revision y segunda revisión de la documentacion de las cuentas a través del aplicativo guane  </t>
  </si>
  <si>
    <t xml:space="preserve">sanciones, reprocesos y no conformidades por el incumplimiento de la normatividad  </t>
  </si>
  <si>
    <t xml:space="preserve">1. tramite de obligaciones contraidas sin verificacion de las autoirzaciones pertinentes de la oficina gestora y pago de seguridad social </t>
  </si>
  <si>
    <t xml:space="preserve">Tramite de cuentas sin el cumplimiento de requisitos legales </t>
  </si>
  <si>
    <t>2. Indicadores financieros</t>
  </si>
  <si>
    <t>30 de Diciembre de la vigencia fiscal actual</t>
  </si>
  <si>
    <t>Procedimientos documentados,  Normas claras aplicadas, Personal capacitado</t>
  </si>
  <si>
    <t xml:space="preserve"> Numero de Devolución de solicitudes de CDP y RP / Total de  CDPs y RPs expedidos   </t>
  </si>
  <si>
    <t>1. Establecer filtros o controles para verificar la expedición de CDPs y RPs;   2. Evaluación periódica de la ejecución presupuestal</t>
  </si>
  <si>
    <t>1.  Control y seguimiento de la ejecución presupuestal</t>
  </si>
  <si>
    <t>1. Incumplimiento de disposiciones legales.
2. Peculado por aplicación oficial diferente
3. No conformidades
4. Sanciones administrativas y fiscales</t>
  </si>
  <si>
    <t xml:space="preserve">
1. Rotacion del personal reponsable del presupuesto
2. Actualizacion de la normatividad </t>
  </si>
  <si>
    <t>Afectar rubros que no correspondan con el objeto del gasto</t>
  </si>
  <si>
    <t>2.Capacitar al personal involucrado en el proceso presupuestal</t>
  </si>
  <si>
    <t>1. Numero de Devolución de solicitudes de CDP y RP / Total de  CDPs y RPs expedidos        2. Numero de Funcionarios Capacitados / Numero de Funcionarios de la Direccion Tecnica de Presupuesto</t>
  </si>
  <si>
    <t>1. Aplicación de la normatividad presupuestal pública en la expedición de CDPs y RPs;    2. Capacitar al personal involucrado en el proceso presupuestal</t>
  </si>
  <si>
    <t xml:space="preserve">1.   Aplicación de la normatividad presupuestal pública en la expedición de CDPs y RPs;  </t>
  </si>
  <si>
    <t>1. Incumplimiento de las autorizaciones dadas por el máximo organo de administración
2. Responsabilidades penales o disciplinarias</t>
  </si>
  <si>
    <t>1. Falta de capacitacion
2. Error involuntario de digitacion
3. Rotacion del personal reponsable del presupuesto
4. Actualizacion de la normatividad</t>
  </si>
  <si>
    <t>Inclusión de gastos no autorizados</t>
  </si>
  <si>
    <t xml:space="preserve">3. </t>
  </si>
  <si>
    <t xml:space="preserve">2. Generar reporte mensual de las medidas decretadas y hacer seguimiento. </t>
  </si>
  <si>
    <t>CUATRIMESTRAL</t>
  </si>
  <si>
    <t>Revisión detallada de la trazabilidad desde la radicación de las medidas cautelares allegadas a la Dirección de Tesorería hasta su materialización, con el propósito de determinar el por qué NO se aplicó dicha medida</t>
  </si>
  <si>
    <t>Número de medidas cautelares aplicadas  / Número de medidas cautelares con anotación * 100</t>
  </si>
  <si>
    <t xml:space="preserve">Revisar y verificar que las actuaciones emitidas por los despachos judiciales, entidades territoriales y cooperativas se hagan efectivas con la respectiva aplicación de la misma al demandado                           </t>
  </si>
  <si>
    <t xml:space="preserve">1. Consultar en el  modulo de  TESORERÍA en el perfil: EMBARGOS, las medidas cautelares y corroborar contra lo aplicado por el abogado. </t>
  </si>
  <si>
    <t>1. Incurrir en sanciones disciplinarias, fiscales y penales a causa de la omisión a dar estricto cumplimiento a las ordenes emitidas o decretatas en providencias por los despachos judiciales, entidades del orden territorial y cooperativas.                                                               2. Perdida de imagen y credibilidad institucional.</t>
  </si>
  <si>
    <t>1. El pago de coimas o sobornos al funcionario encargado, para que no de aplicabilidad de las medidas cautelares ordenadas.                                                                                                                               2. Favorecimiento a terceros e intereses particulares.</t>
  </si>
  <si>
    <t>Posibilidad de perdida económica y reputacional debido a la NO aplicación de medidas cautelares decretatas por los despachos judiciales, entidades del orden territorial y cooperativas en contra de funcionarios, contratistas y/o proveedores del DEPARTAMENTO DE SANTANDER</t>
  </si>
  <si>
    <t>1. El Director (a) Técnico (a) de Tesorería realiza seguimiento a las obligaciones contraidas radicadas a traves del Sistema Financiero GUANE, para determinar si existen cuentas pendientes de pago</t>
  </si>
  <si>
    <t>Revisión detallada de las obligaciones contraidas NO pagadas para determinar las causas por las cuales NO se hizo efectivo el pago respectivo</t>
  </si>
  <si>
    <t>Número de pagos realizados mensualmente / Número de obligaciones contraidas radicadas mensualmente en la Dirección de Tesorería * 100</t>
  </si>
  <si>
    <t xml:space="preserve">Revisión y estudio continuo de las obligaciones contraidas pendientes de pago, radicadas en el SISTEMA FINANCIERO GUANE                                                                                 </t>
  </si>
  <si>
    <t>1. Alto flujo de reclamaciones por parte de contratistas y/o proveedores.                                                                                                                                                                                                                                   2. Hallazgos y sanciones disciplinarias, fiscales, penales y reprocesos.                                                                           3. Perdida de imagen y credibilidad institucional .                                                         4. No conformidades.</t>
  </si>
  <si>
    <t xml:space="preserve">1. Retención voluntaria de pagos por intereses particulares.                                                                                                                                                                                                                                                                                             2.Sobornos económicos (coimas) por parte del funcionario público para realizar el pago u ofrecimiento de dineros por terceros intervinientes.   </t>
  </si>
  <si>
    <t>Posibilidad de perdida económica y reputacional debido al fraude interno o de corrupción, por intereses propios del funcionario público que demora o retiene el pago de las obligaciones contraidas del DEPARTAMENTO DE SANTANDER</t>
  </si>
  <si>
    <t>2. Digitalizacion de expedientes.</t>
  </si>
  <si>
    <t>Número de procesos asignados / Número de procesos activos * 100</t>
  </si>
  <si>
    <t>Asignación de procesos a cada uno de los funcionarios o personal de apoyo en la Dirección de Cobro Coactivo, mediante notificación escrita o por correo electrónico</t>
  </si>
  <si>
    <t>1.  Aplicación de normatividad vigente para el archivo de expedientes y tablas de retención documental</t>
  </si>
  <si>
    <t>1. Perdida de expedientes en cobro coactivo. 2. Perdida de recursos económicos. 3. Favorecimiento a terceros. 4. No conformidades. 5. Incurrir en sanciones disciplinarias, fiscales y penales.</t>
  </si>
  <si>
    <t>1. Falta de personal idoneo, capacitado y con conocimientos en asuntos de gestión documental. 2. Falta de implementación del modulo de cobro coactivo en el Sistema de Información Financiera GUANE, para salvaguardar los expedientes de manera digital. 3. Sobornos por cuenta del funcionario encargado u ofrecimiento de dineros por terceros.</t>
  </si>
  <si>
    <t xml:space="preserve">Posibilidad de pérdida económica debido al fraude interno o de corrupción por documentos físicos extraviados o desaparecidos los cuales soportan los procesos en etapa de cobro coactivo </t>
  </si>
  <si>
    <t xml:space="preserve">Informar al Director, Secretario de Despacho </t>
  </si>
  <si>
    <t># de sustituciones negadas / # de solicitudes de reconocimiento de pension de sobreviviente</t>
  </si>
  <si>
    <t>Programar y  realizar  visitas domiciliarias a los pensionados</t>
  </si>
  <si>
    <t>1, Realizar visitas domiciliarias  a los pensionados</t>
  </si>
  <si>
    <t># Cuentas con Registro pagos /# Cuentas Trabajadas</t>
  </si>
  <si>
    <r>
      <t xml:space="preserve">31. Acciones de Contingencia ante posible materializacion </t>
    </r>
    <r>
      <rPr>
        <sz val="12"/>
        <color theme="1"/>
        <rFont val="Arial"/>
        <family val="2"/>
      </rPr>
      <t>(Gestión del Conocimiento)</t>
    </r>
  </si>
  <si>
    <r>
      <t xml:space="preserve">Numero </t>
    </r>
    <r>
      <rPr>
        <sz val="12"/>
        <rFont val="Arial"/>
        <family val="2"/>
      </rPr>
      <t>de verificaciones de las</t>
    </r>
    <r>
      <rPr>
        <b/>
        <sz val="12"/>
        <color theme="4"/>
        <rFont val="Arial"/>
        <family val="2"/>
      </rPr>
      <t xml:space="preserve"> </t>
    </r>
    <r>
      <rPr>
        <sz val="12"/>
        <color theme="1"/>
        <rFont val="Arial"/>
        <family val="2"/>
      </rPr>
      <t>entradas y salidas cruzados con el Sistema de información para el manejo de bienes / Registros de movimientos realizados en el Sistema de información para el manejo de bienes * 100.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</si>
</sst>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240A]d&quot; de &quot;mmmm&quot; de &quot;yyyy;@"/>
  </numFmts>
  <fonts count="34" x14ac:knownFonts="1">
    <font>
      <sz val="11"/>
      <color theme="1"/>
      <name val="Calibri"/>
      <family val="2"/>
      <scheme val="minor"/>
    </font>
    <font>
      <b/>
      <sz val="11"/>
      <color theme="1"/>
      <name val="Arial"/>
      <family val="2"/>
    </font>
    <font>
      <sz val="11"/>
      <color theme="1"/>
      <name val="Arial"/>
      <family val="2"/>
    </font>
    <font>
      <sz val="11"/>
      <color theme="1"/>
      <name val="Calibri"/>
      <family val="2"/>
      <scheme val="minor"/>
    </font>
    <font>
      <b/>
      <sz val="11"/>
      <color theme="1"/>
      <name val="Calibri"/>
      <family val="2"/>
      <scheme val="minor"/>
    </font>
    <font>
      <sz val="18"/>
      <name val="Arial"/>
      <family val="2"/>
    </font>
    <font>
      <b/>
      <sz val="10"/>
      <color rgb="FF000000"/>
      <name val="Arial Narrow"/>
      <family val="2"/>
    </font>
    <font>
      <sz val="10"/>
      <color rgb="FF000000"/>
      <name val="Arial Narrow"/>
      <family val="2"/>
    </font>
    <font>
      <sz val="11"/>
      <color rgb="FF000000"/>
      <name val="Arial Narrow"/>
      <family val="2"/>
    </font>
    <font>
      <b/>
      <sz val="12"/>
      <color rgb="FF000000"/>
      <name val="Arial Narrow"/>
      <family val="2"/>
    </font>
    <font>
      <sz val="12"/>
      <color rgb="FF000000"/>
      <name val="Arial Narrow"/>
      <family val="2"/>
    </font>
    <font>
      <sz val="10"/>
      <color rgb="FFFFFFFF"/>
      <name val="Arial Narrow"/>
      <family val="2"/>
    </font>
    <font>
      <sz val="11"/>
      <name val="Arial"/>
      <family val="2"/>
    </font>
    <font>
      <sz val="10"/>
      <color theme="1"/>
      <name val="Arial Narrow"/>
      <family val="2"/>
    </font>
    <font>
      <sz val="10"/>
      <color theme="1"/>
      <name val="Calibri"/>
      <family val="2"/>
      <scheme val="minor"/>
    </font>
    <font>
      <sz val="11"/>
      <color rgb="FF000000"/>
      <name val="Calibri"/>
      <family val="2"/>
    </font>
    <font>
      <b/>
      <i/>
      <sz val="11"/>
      <color theme="1"/>
      <name val="Arial"/>
      <family val="2"/>
    </font>
    <font>
      <i/>
      <sz val="11"/>
      <color theme="1"/>
      <name val="Arial"/>
      <family val="2"/>
    </font>
    <font>
      <b/>
      <i/>
      <sz val="11"/>
      <color rgb="FFFF0000"/>
      <name val="Arial"/>
      <family val="2"/>
    </font>
    <font>
      <b/>
      <sz val="12"/>
      <color rgb="FF000000"/>
      <name val="Arial"/>
      <family val="2"/>
    </font>
    <font>
      <sz val="12"/>
      <color rgb="FF000000"/>
      <name val="Arial"/>
      <family val="2"/>
    </font>
    <font>
      <sz val="11"/>
      <color rgb="FFFFFFFF"/>
      <name val="Arial"/>
      <family val="2"/>
    </font>
    <font>
      <b/>
      <sz val="11"/>
      <color rgb="FF000000"/>
      <name val="Arial"/>
      <family val="2"/>
    </font>
    <font>
      <sz val="11"/>
      <color rgb="FF000000"/>
      <name val="Arial"/>
      <family val="2"/>
    </font>
    <font>
      <b/>
      <sz val="14"/>
      <color rgb="FF000000"/>
      <name val="Arial"/>
      <family val="2"/>
    </font>
    <font>
      <b/>
      <sz val="12"/>
      <color theme="1"/>
      <name val="Arial"/>
      <family val="2"/>
    </font>
    <font>
      <b/>
      <sz val="9"/>
      <color theme="1"/>
      <name val="Arial"/>
      <family val="2"/>
    </font>
    <font>
      <b/>
      <sz val="10"/>
      <color theme="1"/>
      <name val="Arial"/>
      <family val="2"/>
    </font>
    <font>
      <sz val="12"/>
      <color theme="1"/>
      <name val="Arial"/>
      <family val="2"/>
    </font>
    <font>
      <b/>
      <sz val="9"/>
      <color indexed="81"/>
      <name val="Tahoma"/>
      <family val="2"/>
    </font>
    <font>
      <sz val="9"/>
      <color indexed="81"/>
      <name val="Tahoma"/>
      <family val="2"/>
    </font>
    <font>
      <b/>
      <sz val="12"/>
      <name val="Arial"/>
      <family val="2"/>
    </font>
    <font>
      <sz val="12"/>
      <name val="Arial"/>
      <family val="2"/>
    </font>
    <font>
      <b/>
      <sz val="12"/>
      <color theme="4"/>
      <name val="Arial"/>
      <family val="2"/>
    </font>
  </fonts>
  <fills count="23">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BFBFBF"/>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rgb="FF00FF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rgb="FFD3DFEE"/>
        <bgColor indexed="64"/>
      </patternFill>
    </fill>
    <fill>
      <patternFill patternType="solid">
        <fgColor rgb="FFFFFFFF"/>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BE4D5"/>
        <bgColor rgb="FFFBE4D5"/>
      </patternFill>
    </fill>
    <fill>
      <patternFill patternType="solid">
        <fgColor theme="5" tint="0.7999511703848384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style="medium">
        <color auto="1"/>
      </top>
      <bottom/>
      <diagonal/>
    </border>
    <border>
      <left/>
      <right/>
      <top/>
      <bottom style="medium">
        <color auto="1"/>
      </bottom>
      <diagonal/>
    </border>
    <border>
      <left/>
      <right/>
      <top/>
      <bottom style="thick">
        <color rgb="FFFFFFFF"/>
      </bottom>
      <diagonal/>
    </border>
    <border>
      <left/>
      <right/>
      <top/>
      <bottom style="thin">
        <color rgb="FF000000"/>
      </bottom>
      <diagonal/>
    </border>
    <border>
      <left/>
      <right style="medium">
        <color rgb="FFFFFFFF"/>
      </right>
      <top/>
      <bottom/>
      <diagonal/>
    </border>
    <border>
      <left style="medium">
        <color rgb="FFFFFFFF"/>
      </left>
      <right style="thin">
        <color rgb="FF000000"/>
      </right>
      <top style="thick">
        <color rgb="FFFFFFFF"/>
      </top>
      <bottom/>
      <diagonal/>
    </border>
    <border>
      <left style="thin">
        <color rgb="FF000000"/>
      </left>
      <right style="thin">
        <color rgb="FF000000"/>
      </right>
      <top style="thin">
        <color rgb="FF000000"/>
      </top>
      <bottom/>
      <diagonal/>
    </border>
    <border>
      <left style="medium">
        <color rgb="FFFFFFFF"/>
      </left>
      <right style="thin">
        <color rgb="FF000000"/>
      </right>
      <top/>
      <bottom style="medium">
        <color rgb="FFFFFFFF"/>
      </bottom>
      <diagonal/>
    </border>
    <border>
      <left style="thin">
        <color rgb="FF000000"/>
      </left>
      <right style="thin">
        <color rgb="FF000000"/>
      </right>
      <top/>
      <bottom style="thin">
        <color rgb="FF000000"/>
      </bottom>
      <diagonal/>
    </border>
    <border>
      <left style="medium">
        <color rgb="FFFFFFFF"/>
      </left>
      <right style="thin">
        <color rgb="FF000000"/>
      </right>
      <top style="medium">
        <color rgb="FFFFFFFF"/>
      </top>
      <bottom/>
      <diagonal/>
    </border>
    <border>
      <left style="medium">
        <color rgb="FFFFFFFF"/>
      </left>
      <right style="thin">
        <color rgb="FF000000"/>
      </right>
      <top/>
      <bottom/>
      <diagonal/>
    </border>
    <border>
      <left/>
      <right/>
      <top style="thin">
        <color rgb="FF000000"/>
      </top>
      <bottom/>
      <diagonal/>
    </border>
    <border>
      <left style="thin">
        <color rgb="FF000000"/>
      </left>
      <right style="medium">
        <color rgb="FFFFFFFF"/>
      </right>
      <top/>
      <bottom/>
      <diagonal/>
    </border>
    <border>
      <left style="thin">
        <color rgb="FF000000"/>
      </left>
      <right style="medium">
        <color rgb="FFFFFFFF"/>
      </right>
      <top/>
      <bottom style="medium">
        <color rgb="FFFFFFFF"/>
      </bottom>
      <diagonal/>
    </border>
    <border>
      <left style="thin">
        <color rgb="FF000000"/>
      </left>
      <right style="medium">
        <color rgb="FFFFFFFF"/>
      </right>
      <top style="medium">
        <color rgb="FFFFFFFF"/>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auto="1"/>
      </right>
      <top/>
      <bottom style="medium">
        <color auto="1"/>
      </bottom>
      <diagonal/>
    </border>
    <border>
      <left style="medium">
        <color theme="1"/>
      </left>
      <right style="medium">
        <color auto="1"/>
      </right>
      <top style="medium">
        <color theme="1"/>
      </top>
      <bottom style="medium">
        <color theme="1"/>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s>
  <cellStyleXfs count="2">
    <xf numFmtId="0" fontId="0" fillId="0" borderId="0"/>
    <xf numFmtId="9" fontId="3" fillId="0" borderId="0" applyFont="0" applyFill="0" applyBorder="0" applyAlignment="0" applyProtection="0"/>
  </cellStyleXfs>
  <cellXfs count="423">
    <xf numFmtId="0" fontId="0" fillId="0" borderId="0" xfId="0"/>
    <xf numFmtId="0" fontId="2" fillId="0" borderId="0" xfId="0" applyFont="1"/>
    <xf numFmtId="0" fontId="1"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wrapText="1"/>
    </xf>
    <xf numFmtId="0" fontId="14" fillId="0" borderId="0" xfId="0" applyFont="1"/>
    <xf numFmtId="0" fontId="7" fillId="0" borderId="1" xfId="0" applyFont="1" applyBorder="1" applyAlignment="1">
      <alignment horizontal="justify" vertical="center" wrapText="1" readingOrder="1"/>
    </xf>
    <xf numFmtId="9" fontId="8" fillId="0" borderId="1" xfId="0" applyNumberFormat="1" applyFont="1" applyBorder="1" applyAlignment="1">
      <alignment horizontal="center" vertical="center" wrapText="1" readingOrder="1"/>
    </xf>
    <xf numFmtId="0" fontId="15" fillId="0" borderId="0" xfId="0" applyFont="1" applyAlignment="1">
      <alignment horizontal="left" wrapText="1" readingOrder="1"/>
    </xf>
    <xf numFmtId="0" fontId="15" fillId="0" borderId="16" xfId="0" applyFont="1" applyBorder="1" applyAlignment="1">
      <alignment horizontal="left" wrapText="1" readingOrder="1"/>
    </xf>
    <xf numFmtId="0" fontId="15" fillId="0" borderId="17" xfId="0" applyFont="1" applyBorder="1" applyAlignment="1">
      <alignment horizontal="left" wrapText="1" readingOrder="1"/>
    </xf>
    <xf numFmtId="0" fontId="7" fillId="0" borderId="19" xfId="0" applyFont="1" applyBorder="1" applyAlignment="1">
      <alignment horizontal="center" vertical="center" wrapText="1" readingOrder="1"/>
    </xf>
    <xf numFmtId="9" fontId="7" fillId="0" borderId="21" xfId="0" applyNumberFormat="1" applyFont="1" applyBorder="1" applyAlignment="1">
      <alignment horizontal="center" vertical="center" wrapText="1" readingOrder="1"/>
    </xf>
    <xf numFmtId="0" fontId="7" fillId="0" borderId="23" xfId="0" applyFont="1" applyBorder="1" applyAlignment="1">
      <alignment horizontal="center" vertical="center" wrapText="1" readingOrder="1"/>
    </xf>
    <xf numFmtId="9" fontId="7" fillId="0" borderId="24" xfId="0" applyNumberFormat="1" applyFont="1" applyBorder="1" applyAlignment="1">
      <alignment horizontal="center" vertical="center" wrapText="1" readingOrder="1"/>
    </xf>
    <xf numFmtId="0" fontId="7" fillId="0" borderId="25" xfId="0" applyFont="1" applyBorder="1" applyAlignment="1">
      <alignment horizontal="center" vertical="center" wrapText="1" readingOrder="1"/>
    </xf>
    <xf numFmtId="9" fontId="7" fillId="0" borderId="0" xfId="0" applyNumberFormat="1" applyFont="1" applyAlignment="1">
      <alignment horizontal="center" vertical="center" wrapText="1" readingOrder="1"/>
    </xf>
    <xf numFmtId="0" fontId="10" fillId="0" borderId="1" xfId="0" applyFont="1" applyBorder="1" applyAlignment="1">
      <alignment horizontal="justify" vertical="center" wrapText="1"/>
    </xf>
    <xf numFmtId="0" fontId="9" fillId="2" borderId="1" xfId="0" applyFont="1" applyFill="1" applyBorder="1" applyAlignment="1">
      <alignment horizontal="center" vertical="center" wrapText="1"/>
    </xf>
    <xf numFmtId="0" fontId="6" fillId="2" borderId="1" xfId="0" applyFont="1" applyFill="1" applyBorder="1" applyAlignment="1">
      <alignment horizontal="center" vertical="center" wrapText="1" readingOrder="1"/>
    </xf>
    <xf numFmtId="0" fontId="2" fillId="0" borderId="1" xfId="0" applyFont="1" applyBorder="1"/>
    <xf numFmtId="0" fontId="2" fillId="0" borderId="2" xfId="0" applyFont="1" applyBorder="1" applyAlignment="1">
      <alignment horizontal="center" vertical="center"/>
    </xf>
    <xf numFmtId="0" fontId="2" fillId="0" borderId="0" xfId="0" applyFont="1" applyAlignment="1">
      <alignment horizontal="center"/>
    </xf>
    <xf numFmtId="0" fontId="16" fillId="14" borderId="2" xfId="0" applyFont="1" applyFill="1" applyBorder="1" applyAlignment="1">
      <alignment horizontal="center"/>
    </xf>
    <xf numFmtId="0" fontId="1" fillId="0" borderId="2" xfId="0" applyFont="1" applyBorder="1" applyAlignment="1">
      <alignment wrapText="1"/>
    </xf>
    <xf numFmtId="0" fontId="1" fillId="0" borderId="2" xfId="0" applyFont="1" applyBorder="1"/>
    <xf numFmtId="0" fontId="17" fillId="0" borderId="2" xfId="0" applyFont="1" applyBorder="1" applyAlignment="1">
      <alignment horizontal="center"/>
    </xf>
    <xf numFmtId="0" fontId="2" fillId="0" borderId="2" xfId="0" applyFont="1" applyBorder="1"/>
    <xf numFmtId="0" fontId="2" fillId="0" borderId="2" xfId="0" applyFont="1" applyBorder="1" applyAlignment="1">
      <alignment horizontal="center"/>
    </xf>
    <xf numFmtId="0" fontId="18" fillId="0" borderId="0" xfId="0" applyFont="1"/>
    <xf numFmtId="0" fontId="17" fillId="0" borderId="2" xfId="0" applyFont="1" applyBorder="1" applyAlignment="1">
      <alignment horizontal="center" vertical="center"/>
    </xf>
    <xf numFmtId="0" fontId="7" fillId="0" borderId="1" xfId="0" applyFont="1" applyBorder="1" applyAlignment="1">
      <alignment horizontal="center" vertical="center" wrapText="1" readingOrder="1"/>
    </xf>
    <xf numFmtId="0" fontId="1" fillId="0" borderId="7" xfId="0" applyFont="1" applyBorder="1" applyAlignment="1">
      <alignment vertical="center" wrapText="1"/>
    </xf>
    <xf numFmtId="0" fontId="1" fillId="0" borderId="7" xfId="0" applyFont="1" applyBorder="1"/>
    <xf numFmtId="0" fontId="1" fillId="0" borderId="7" xfId="0" applyFont="1" applyBorder="1" applyAlignment="1">
      <alignment vertical="top" wrapText="1"/>
    </xf>
    <xf numFmtId="0" fontId="2" fillId="0" borderId="7" xfId="0" applyFont="1" applyBorder="1"/>
    <xf numFmtId="0" fontId="2" fillId="0" borderId="7" xfId="0" applyFont="1" applyBorder="1" applyAlignment="1">
      <alignment horizontal="left" wrapText="1"/>
    </xf>
    <xf numFmtId="0" fontId="2" fillId="0" borderId="7" xfId="0" applyFont="1" applyBorder="1" applyAlignment="1">
      <alignment vertical="top" wrapText="1"/>
    </xf>
    <xf numFmtId="0" fontId="1" fillId="15" borderId="7" xfId="0" applyFont="1" applyFill="1" applyBorder="1" applyAlignment="1">
      <alignment horizontal="center"/>
    </xf>
    <xf numFmtId="0" fontId="2" fillId="0" borderId="7" xfId="0" applyFont="1" applyBorder="1" applyAlignment="1">
      <alignment wrapText="1"/>
    </xf>
    <xf numFmtId="0" fontId="2" fillId="0" borderId="7" xfId="0" applyFont="1" applyBorder="1" applyAlignment="1">
      <alignment vertical="center" wrapText="1"/>
    </xf>
    <xf numFmtId="0" fontId="2" fillId="0" borderId="7"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horizontal="center"/>
    </xf>
    <xf numFmtId="0" fontId="1" fillId="0" borderId="0" xfId="0" applyFont="1" applyAlignment="1">
      <alignment horizontal="center"/>
    </xf>
    <xf numFmtId="0" fontId="19" fillId="5" borderId="2" xfId="0" applyFont="1" applyFill="1" applyBorder="1" applyAlignment="1">
      <alignment horizontal="center" vertical="center" wrapText="1" readingOrder="1"/>
    </xf>
    <xf numFmtId="0" fontId="20" fillId="0" borderId="2" xfId="0" applyFont="1" applyBorder="1" applyAlignment="1">
      <alignment horizontal="justify" vertical="center" wrapText="1" readingOrder="1"/>
    </xf>
    <xf numFmtId="9" fontId="20" fillId="0" borderId="2" xfId="0" applyNumberFormat="1" applyFont="1" applyBorder="1" applyAlignment="1">
      <alignment horizontal="center" vertical="center" wrapText="1" readingOrder="1"/>
    </xf>
    <xf numFmtId="0" fontId="21" fillId="8" borderId="40" xfId="0" applyFont="1" applyFill="1" applyBorder="1" applyAlignment="1">
      <alignment horizontal="center" vertical="center" wrapText="1" readingOrder="1"/>
    </xf>
    <xf numFmtId="0" fontId="12" fillId="0" borderId="2" xfId="0" applyFont="1" applyBorder="1" applyAlignment="1">
      <alignment horizontal="center" vertical="center" wrapText="1"/>
    </xf>
    <xf numFmtId="0" fontId="22" fillId="2" borderId="2" xfId="0" applyFont="1" applyFill="1" applyBorder="1" applyAlignment="1">
      <alignment horizontal="center" vertical="center" wrapText="1" readingOrder="1"/>
    </xf>
    <xf numFmtId="0" fontId="23" fillId="3" borderId="2" xfId="0" applyFont="1" applyFill="1" applyBorder="1" applyAlignment="1">
      <alignment horizontal="center" vertical="center" wrapText="1" readingOrder="1"/>
    </xf>
    <xf numFmtId="0" fontId="23" fillId="0" borderId="2" xfId="0" applyFont="1" applyBorder="1" applyAlignment="1">
      <alignment horizontal="justify" vertical="center" wrapText="1" readingOrder="1"/>
    </xf>
    <xf numFmtId="0" fontId="23" fillId="9" borderId="2" xfId="0" applyFont="1" applyFill="1" applyBorder="1" applyAlignment="1">
      <alignment horizontal="center" vertical="center" wrapText="1" readingOrder="1"/>
    </xf>
    <xf numFmtId="0" fontId="20" fillId="6" borderId="2" xfId="0" applyFont="1" applyFill="1" applyBorder="1" applyAlignment="1">
      <alignment horizontal="center" vertical="center" wrapText="1" readingOrder="1"/>
    </xf>
    <xf numFmtId="0" fontId="23" fillId="7" borderId="2" xfId="0" applyFont="1" applyFill="1" applyBorder="1" applyAlignment="1">
      <alignment horizontal="center" vertical="center" wrapText="1" readingOrder="1"/>
    </xf>
    <xf numFmtId="0" fontId="21" fillId="8" borderId="2" xfId="0" applyFont="1" applyFill="1" applyBorder="1" applyAlignment="1">
      <alignment horizontal="center" vertical="center" wrapText="1" readingOrder="1"/>
    </xf>
    <xf numFmtId="0" fontId="23" fillId="3" borderId="40" xfId="0" applyFont="1" applyFill="1" applyBorder="1" applyAlignment="1">
      <alignment horizontal="center" vertical="center" wrapText="1" readingOrder="1"/>
    </xf>
    <xf numFmtId="0" fontId="23" fillId="0" borderId="2" xfId="0" applyFont="1" applyBorder="1" applyAlignment="1">
      <alignment horizontal="center" vertical="center" wrapText="1" readingOrder="1"/>
    </xf>
    <xf numFmtId="9" fontId="23" fillId="0" borderId="2" xfId="0" applyNumberFormat="1" applyFont="1" applyBorder="1" applyAlignment="1">
      <alignment horizontal="center" vertical="center" wrapText="1" readingOrder="1"/>
    </xf>
    <xf numFmtId="0" fontId="23" fillId="5" borderId="40" xfId="0" applyFont="1" applyFill="1" applyBorder="1" applyAlignment="1">
      <alignment horizontal="center" vertical="center" wrapText="1" readingOrder="1"/>
    </xf>
    <xf numFmtId="0" fontId="23" fillId="6" borderId="40" xfId="0" applyFont="1" applyFill="1" applyBorder="1" applyAlignment="1">
      <alignment horizontal="center" vertical="center" wrapText="1" readingOrder="1"/>
    </xf>
    <xf numFmtId="0" fontId="23" fillId="7" borderId="40" xfId="0" applyFont="1" applyFill="1" applyBorder="1" applyAlignment="1">
      <alignment horizontal="center" vertical="center" wrapText="1" readingOrder="1"/>
    </xf>
    <xf numFmtId="0" fontId="2" fillId="0" borderId="7" xfId="0" applyFont="1" applyBorder="1" applyAlignment="1">
      <alignment horizontal="justify" vertical="justify" wrapText="1"/>
    </xf>
    <xf numFmtId="0" fontId="13" fillId="0" borderId="0" xfId="0" applyFont="1" applyAlignment="1">
      <alignment vertical="center" wrapText="1"/>
    </xf>
    <xf numFmtId="0" fontId="0" fillId="0" borderId="1" xfId="0" applyBorder="1"/>
    <xf numFmtId="0" fontId="7" fillId="0" borderId="0" xfId="0" applyFont="1" applyAlignment="1">
      <alignment vertical="center" wrapText="1" readingOrder="1"/>
    </xf>
    <xf numFmtId="0" fontId="7" fillId="0" borderId="0" xfId="0" applyFont="1" applyAlignment="1">
      <alignment horizontal="center" vertical="center" wrapText="1" readingOrder="1"/>
    </xf>
    <xf numFmtId="0" fontId="7" fillId="0" borderId="0" xfId="0" applyFont="1" applyAlignment="1">
      <alignment horizontal="justify" vertical="center" wrapText="1" readingOrder="1"/>
    </xf>
    <xf numFmtId="0" fontId="2" fillId="0" borderId="1" xfId="0" applyFont="1" applyBorder="1" applyAlignment="1">
      <alignment vertical="center"/>
    </xf>
    <xf numFmtId="0" fontId="2" fillId="17" borderId="1" xfId="0" applyFont="1" applyFill="1" applyBorder="1" applyAlignment="1">
      <alignment vertical="center"/>
    </xf>
    <xf numFmtId="0" fontId="1" fillId="0" borderId="1" xfId="0" applyFont="1" applyBorder="1" applyAlignment="1">
      <alignment vertical="center" wrapText="1"/>
    </xf>
    <xf numFmtId="0" fontId="1" fillId="0" borderId="1" xfId="0" applyFont="1" applyBorder="1" applyAlignment="1">
      <alignment vertical="center"/>
    </xf>
    <xf numFmtId="0" fontId="2" fillId="0" borderId="1" xfId="0" applyFont="1" applyBorder="1" applyAlignment="1">
      <alignment horizontal="center" vertical="center" wrapText="1"/>
    </xf>
    <xf numFmtId="0" fontId="2" fillId="17" borderId="1" xfId="0" applyFont="1" applyFill="1" applyBorder="1" applyAlignment="1">
      <alignment horizontal="center" vertical="center" wrapText="1"/>
    </xf>
    <xf numFmtId="0" fontId="1" fillId="0" borderId="1" xfId="0" applyFont="1" applyBorder="1" applyAlignment="1" applyProtection="1">
      <alignment horizontal="center" vertical="center" wrapText="1"/>
      <protection hidden="1"/>
    </xf>
    <xf numFmtId="0" fontId="2" fillId="0" borderId="0" xfId="0" applyFont="1" applyAlignment="1" applyProtection="1">
      <alignment wrapText="1"/>
      <protection hidden="1"/>
    </xf>
    <xf numFmtId="0" fontId="2" fillId="0" borderId="1" xfId="0" applyFont="1" applyBorder="1" applyAlignment="1" applyProtection="1">
      <alignment vertical="center" wrapText="1"/>
      <protection hidden="1"/>
    </xf>
    <xf numFmtId="0" fontId="2" fillId="0" borderId="1" xfId="0" applyFont="1" applyBorder="1" applyAlignment="1" applyProtection="1">
      <alignment horizontal="left" vertical="center" wrapText="1"/>
      <protection hidden="1"/>
    </xf>
    <xf numFmtId="0" fontId="2" fillId="0" borderId="0" xfId="0" applyFont="1" applyAlignment="1" applyProtection="1">
      <alignment vertical="center" wrapText="1"/>
      <protection hidden="1"/>
    </xf>
    <xf numFmtId="0" fontId="2" fillId="0" borderId="1" xfId="0" applyFont="1" applyBorder="1" applyAlignment="1" applyProtection="1">
      <alignment horizontal="center" vertical="center" wrapText="1"/>
      <protection hidden="1"/>
    </xf>
    <xf numFmtId="0" fontId="25" fillId="0" borderId="6" xfId="0" applyFont="1" applyBorder="1" applyAlignment="1" applyProtection="1">
      <alignment horizontal="center" vertical="center"/>
      <protection hidden="1"/>
    </xf>
    <xf numFmtId="14" fontId="28" fillId="0" borderId="2" xfId="0" applyNumberFormat="1" applyFont="1" applyBorder="1" applyAlignment="1" applyProtection="1">
      <alignment vertical="center"/>
      <protection locked="0"/>
    </xf>
    <xf numFmtId="0" fontId="2" fillId="0" borderId="29" xfId="0" applyFont="1" applyBorder="1"/>
    <xf numFmtId="0" fontId="2" fillId="0" borderId="30" xfId="0" applyFont="1" applyBorder="1"/>
    <xf numFmtId="0" fontId="2" fillId="0" borderId="31" xfId="0" applyFont="1" applyBorder="1"/>
    <xf numFmtId="0" fontId="17" fillId="0" borderId="49" xfId="0" applyFont="1" applyBorder="1" applyAlignment="1">
      <alignment horizontal="center"/>
    </xf>
    <xf numFmtId="0" fontId="17" fillId="0" borderId="45" xfId="0" applyFont="1" applyBorder="1" applyAlignment="1">
      <alignment horizontal="center"/>
    </xf>
    <xf numFmtId="0" fontId="17" fillId="0" borderId="50" xfId="0" applyFont="1" applyBorder="1" applyAlignment="1">
      <alignment horizontal="center"/>
    </xf>
    <xf numFmtId="0" fontId="17" fillId="0" borderId="51" xfId="0" applyFont="1" applyBorder="1" applyAlignment="1">
      <alignment horizontal="center"/>
    </xf>
    <xf numFmtId="0" fontId="28" fillId="0" borderId="0" xfId="0" applyFont="1" applyAlignment="1">
      <alignment vertical="center"/>
    </xf>
    <xf numFmtId="0" fontId="28" fillId="0" borderId="0" xfId="0" applyFont="1" applyAlignment="1">
      <alignment horizontal="center" vertical="center"/>
    </xf>
    <xf numFmtId="0" fontId="28" fillId="0" borderId="0" xfId="0" applyFont="1" applyAlignment="1" applyProtection="1">
      <alignment horizontal="center" vertical="center"/>
      <protection hidden="1"/>
    </xf>
    <xf numFmtId="0" fontId="28" fillId="0" borderId="0" xfId="0" applyFont="1"/>
    <xf numFmtId="0" fontId="28" fillId="0" borderId="0" xfId="0" applyFont="1" applyAlignment="1">
      <alignment wrapText="1"/>
    </xf>
    <xf numFmtId="0" fontId="28" fillId="0" borderId="0" xfId="0" applyFont="1" applyAlignment="1">
      <alignment horizontal="center"/>
    </xf>
    <xf numFmtId="0" fontId="31" fillId="13" borderId="2" xfId="0" applyFont="1" applyFill="1" applyBorder="1" applyAlignment="1" applyProtection="1">
      <alignment horizontal="center" vertical="center" wrapText="1"/>
      <protection hidden="1"/>
    </xf>
    <xf numFmtId="0" fontId="31" fillId="13" borderId="3" xfId="0" applyFont="1" applyFill="1" applyBorder="1" applyAlignment="1" applyProtection="1">
      <alignment horizontal="center" vertical="center" wrapText="1"/>
      <protection hidden="1"/>
    </xf>
    <xf numFmtId="0" fontId="31" fillId="13" borderId="4" xfId="0" applyFont="1" applyFill="1" applyBorder="1" applyAlignment="1" applyProtection="1">
      <alignment horizontal="center" vertical="center" wrapText="1"/>
      <protection hidden="1"/>
    </xf>
    <xf numFmtId="0" fontId="31" fillId="13" borderId="12" xfId="0" applyFont="1" applyFill="1" applyBorder="1" applyAlignment="1" applyProtection="1">
      <alignment horizontal="center" vertical="center" wrapText="1"/>
      <protection hidden="1"/>
    </xf>
    <xf numFmtId="0" fontId="31" fillId="13" borderId="8" xfId="0" applyFont="1" applyFill="1" applyBorder="1" applyAlignment="1" applyProtection="1">
      <alignment horizontal="center" vertical="center" wrapText="1"/>
      <protection hidden="1"/>
    </xf>
    <xf numFmtId="0" fontId="31" fillId="13" borderId="2" xfId="0" applyFont="1" applyFill="1" applyBorder="1" applyAlignment="1" applyProtection="1">
      <alignment horizontal="center" vertical="center" textRotation="90" wrapText="1"/>
      <protection hidden="1"/>
    </xf>
    <xf numFmtId="0" fontId="31" fillId="13" borderId="5" xfId="0" applyFont="1" applyFill="1" applyBorder="1" applyAlignment="1" applyProtection="1">
      <alignment horizontal="center" vertical="center" wrapText="1"/>
      <protection hidden="1"/>
    </xf>
    <xf numFmtId="0" fontId="28" fillId="0" borderId="3"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0" fontId="28" fillId="0" borderId="4" xfId="0" applyFont="1" applyBorder="1" applyAlignment="1">
      <alignment horizontal="center" vertical="center" wrapText="1"/>
    </xf>
    <xf numFmtId="0" fontId="28" fillId="0" borderId="5" xfId="0" applyFont="1" applyBorder="1" applyAlignment="1" applyProtection="1">
      <alignment horizontal="left" vertical="center" wrapText="1"/>
      <protection locked="0"/>
    </xf>
    <xf numFmtId="9" fontId="28" fillId="20" borderId="2" xfId="1" applyFont="1" applyFill="1" applyBorder="1" applyAlignment="1" applyProtection="1">
      <alignment horizontal="center" vertical="center" wrapText="1"/>
      <protection hidden="1"/>
    </xf>
    <xf numFmtId="0" fontId="28" fillId="0" borderId="5" xfId="0" applyFont="1" applyBorder="1" applyAlignment="1" applyProtection="1">
      <alignment horizontal="center" vertical="center" wrapText="1"/>
      <protection locked="0"/>
    </xf>
    <xf numFmtId="9" fontId="28" fillId="20" borderId="5" xfId="1" applyFont="1" applyFill="1" applyBorder="1" applyAlignment="1" applyProtection="1">
      <alignment horizontal="center" vertical="center" wrapText="1"/>
      <protection hidden="1"/>
    </xf>
    <xf numFmtId="0" fontId="28" fillId="0" borderId="2" xfId="0" applyFont="1" applyBorder="1" applyAlignment="1" applyProtection="1">
      <alignment horizontal="center" vertical="center"/>
      <protection locked="0"/>
    </xf>
    <xf numFmtId="9" fontId="28" fillId="20" borderId="2" xfId="1" applyFont="1" applyFill="1" applyBorder="1" applyAlignment="1" applyProtection="1">
      <alignment horizontal="center" vertical="center"/>
      <protection hidden="1"/>
    </xf>
    <xf numFmtId="9" fontId="28" fillId="0" borderId="2" xfId="1" applyFont="1" applyBorder="1" applyAlignment="1" applyProtection="1">
      <alignment horizontal="center" vertical="center"/>
      <protection locked="0"/>
    </xf>
    <xf numFmtId="9" fontId="28" fillId="20" borderId="2" xfId="0" applyNumberFormat="1" applyFont="1" applyFill="1" applyBorder="1" applyAlignment="1" applyProtection="1">
      <alignment horizontal="center" vertical="center"/>
      <protection hidden="1"/>
    </xf>
    <xf numFmtId="0" fontId="28" fillId="20" borderId="3" xfId="0" applyFont="1" applyFill="1" applyBorder="1" applyAlignment="1" applyProtection="1">
      <alignment horizontal="center" vertical="center"/>
      <protection hidden="1"/>
    </xf>
    <xf numFmtId="0" fontId="28" fillId="0" borderId="3" xfId="0" applyFont="1" applyBorder="1" applyAlignment="1" applyProtection="1">
      <alignment horizontal="center" vertical="center"/>
      <protection locked="0"/>
    </xf>
    <xf numFmtId="0" fontId="28" fillId="0" borderId="2" xfId="0" applyFont="1" applyBorder="1" applyAlignment="1" applyProtection="1">
      <alignment horizontal="left" vertical="center" wrapText="1"/>
      <protection locked="0"/>
    </xf>
    <xf numFmtId="0" fontId="28" fillId="20" borderId="4" xfId="0" applyFont="1" applyFill="1" applyBorder="1" applyAlignment="1" applyProtection="1">
      <alignment horizontal="center" vertical="center"/>
      <protection hidden="1"/>
    </xf>
    <xf numFmtId="0" fontId="28" fillId="0" borderId="5" xfId="0" applyFont="1" applyBorder="1" applyAlignment="1">
      <alignment horizontal="center" vertical="center" wrapText="1"/>
    </xf>
    <xf numFmtId="9" fontId="28" fillId="20" borderId="5" xfId="0" applyNumberFormat="1" applyFont="1" applyFill="1" applyBorder="1" applyAlignment="1" applyProtection="1">
      <alignment horizontal="center" vertical="center"/>
      <protection hidden="1"/>
    </xf>
    <xf numFmtId="0" fontId="28" fillId="20" borderId="5" xfId="0" applyFont="1" applyFill="1" applyBorder="1" applyAlignment="1" applyProtection="1">
      <alignment horizontal="center" vertical="center"/>
      <protection hidden="1"/>
    </xf>
    <xf numFmtId="0" fontId="28" fillId="0" borderId="5" xfId="0" applyFont="1" applyBorder="1" applyAlignment="1" applyProtection="1">
      <alignment horizontal="center" vertical="center"/>
      <protection locked="0"/>
    </xf>
    <xf numFmtId="0" fontId="28" fillId="0" borderId="3" xfId="0" applyFont="1" applyBorder="1" applyAlignment="1" applyProtection="1">
      <alignment horizontal="left" vertical="center" wrapText="1"/>
      <protection locked="0"/>
    </xf>
    <xf numFmtId="0" fontId="20" fillId="0" borderId="5" xfId="0" applyFont="1" applyBorder="1" applyAlignment="1">
      <alignment vertical="center" wrapText="1"/>
    </xf>
    <xf numFmtId="0" fontId="28" fillId="20" borderId="0" xfId="0" applyFont="1" applyFill="1" applyProtection="1">
      <protection hidden="1"/>
    </xf>
    <xf numFmtId="0" fontId="28" fillId="0" borderId="2" xfId="0" applyFont="1" applyBorder="1" applyAlignment="1">
      <alignment horizontal="left" vertical="center"/>
    </xf>
    <xf numFmtId="9" fontId="28" fillId="20" borderId="3" xfId="1" applyFont="1" applyFill="1" applyBorder="1" applyAlignment="1" applyProtection="1">
      <alignment horizontal="center" vertical="center" wrapText="1"/>
      <protection hidden="1"/>
    </xf>
    <xf numFmtId="9" fontId="28" fillId="20" borderId="3" xfId="1" applyFont="1" applyFill="1" applyBorder="1" applyAlignment="1" applyProtection="1">
      <alignment horizontal="center" vertical="center"/>
      <protection hidden="1"/>
    </xf>
    <xf numFmtId="9" fontId="28" fillId="0" borderId="3" xfId="1" applyFont="1" applyBorder="1" applyAlignment="1" applyProtection="1">
      <alignment horizontal="center" vertical="center"/>
      <protection locked="0"/>
    </xf>
    <xf numFmtId="0" fontId="28" fillId="0" borderId="2" xfId="0" applyFont="1" applyBorder="1" applyAlignment="1" applyProtection="1">
      <alignment vertical="center" wrapText="1"/>
      <protection locked="0"/>
    </xf>
    <xf numFmtId="0" fontId="28" fillId="0" borderId="5" xfId="0" applyFont="1" applyBorder="1" applyAlignment="1" applyProtection="1">
      <alignment vertical="center" wrapText="1"/>
      <protection locked="0"/>
    </xf>
    <xf numFmtId="0" fontId="28" fillId="0" borderId="2" xfId="0" applyFont="1" applyBorder="1" applyAlignment="1">
      <alignment horizontal="center" vertical="center" wrapText="1"/>
    </xf>
    <xf numFmtId="0" fontId="28" fillId="0" borderId="3" xfId="0" applyFont="1" applyBorder="1" applyAlignment="1" applyProtection="1">
      <alignment vertical="center" wrapText="1"/>
      <protection locked="0"/>
    </xf>
    <xf numFmtId="0" fontId="28" fillId="20" borderId="2" xfId="0" applyFont="1" applyFill="1" applyBorder="1" applyAlignment="1" applyProtection="1">
      <alignment horizontal="center" vertical="center"/>
      <protection hidden="1"/>
    </xf>
    <xf numFmtId="0" fontId="28" fillId="0" borderId="52" xfId="0" applyFont="1" applyBorder="1" applyAlignment="1">
      <alignment horizontal="left" vertical="center" wrapText="1"/>
    </xf>
    <xf numFmtId="0" fontId="28" fillId="0" borderId="55" xfId="0" applyFont="1" applyBorder="1" applyAlignment="1">
      <alignment horizontal="center" vertical="center" wrapText="1"/>
    </xf>
    <xf numFmtId="0" fontId="28" fillId="0" borderId="52" xfId="0" applyFont="1" applyBorder="1" applyAlignment="1">
      <alignment horizontal="center" vertical="center" wrapText="1"/>
    </xf>
    <xf numFmtId="0" fontId="28" fillId="0" borderId="55" xfId="0" applyFont="1" applyBorder="1" applyAlignment="1">
      <alignment horizontal="center" vertical="center"/>
    </xf>
    <xf numFmtId="9" fontId="28" fillId="0" borderId="55" xfId="0" applyNumberFormat="1" applyFont="1" applyBorder="1" applyAlignment="1">
      <alignment horizontal="center" vertical="center"/>
    </xf>
    <xf numFmtId="0" fontId="28" fillId="0" borderId="55" xfId="0" applyFont="1" applyBorder="1" applyAlignment="1">
      <alignment horizontal="left" vertical="center" wrapText="1"/>
    </xf>
    <xf numFmtId="0" fontId="28" fillId="0" borderId="29" xfId="0" applyFont="1" applyBorder="1" applyAlignment="1" applyProtection="1">
      <alignment horizontal="center" vertical="center" wrapText="1"/>
      <protection locked="0"/>
    </xf>
    <xf numFmtId="0" fontId="28" fillId="0" borderId="4" xfId="0" applyFont="1" applyBorder="1" applyAlignment="1" applyProtection="1">
      <alignment vertical="center" wrapText="1"/>
      <protection locked="0"/>
    </xf>
    <xf numFmtId="0" fontId="28" fillId="0" borderId="30" xfId="0" applyFont="1" applyBorder="1" applyAlignment="1" applyProtection="1">
      <alignment horizontal="center" vertical="center" wrapText="1"/>
      <protection locked="0"/>
    </xf>
    <xf numFmtId="9" fontId="28" fillId="0" borderId="2" xfId="1" applyFont="1" applyFill="1" applyBorder="1" applyAlignment="1" applyProtection="1">
      <alignment horizontal="center" vertical="center" wrapText="1"/>
      <protection hidden="1"/>
    </xf>
    <xf numFmtId="0" fontId="28" fillId="0" borderId="14" xfId="0" applyFont="1" applyBorder="1"/>
    <xf numFmtId="0" fontId="28" fillId="0" borderId="15" xfId="0" applyFont="1" applyBorder="1"/>
    <xf numFmtId="0" fontId="28" fillId="0" borderId="2" xfId="0" applyFont="1" applyBorder="1" applyAlignment="1">
      <alignment horizontal="left" vertical="center" wrapText="1"/>
    </xf>
    <xf numFmtId="0" fontId="32" fillId="0" borderId="29" xfId="0" applyFont="1" applyBorder="1" applyAlignment="1" applyProtection="1">
      <alignment horizontal="justify" vertical="center" wrapText="1"/>
      <protection locked="0"/>
    </xf>
    <xf numFmtId="9" fontId="28" fillId="20" borderId="29" xfId="1" applyFont="1" applyFill="1" applyBorder="1" applyAlignment="1" applyProtection="1">
      <alignment horizontal="center" vertical="center" wrapText="1"/>
      <protection hidden="1"/>
    </xf>
    <xf numFmtId="0" fontId="28" fillId="0" borderId="29" xfId="0" applyFont="1" applyBorder="1" applyAlignment="1" applyProtection="1">
      <alignment horizontal="center" vertical="center"/>
      <protection locked="0"/>
    </xf>
    <xf numFmtId="9" fontId="28" fillId="20" borderId="29" xfId="1" applyFont="1" applyFill="1" applyBorder="1" applyAlignment="1" applyProtection="1">
      <alignment horizontal="center" vertical="center"/>
      <protection hidden="1"/>
    </xf>
    <xf numFmtId="9" fontId="28" fillId="0" borderId="29" xfId="1" applyFont="1" applyBorder="1" applyAlignment="1" applyProtection="1">
      <alignment horizontal="center" vertical="center"/>
      <protection locked="0"/>
    </xf>
    <xf numFmtId="9" fontId="28" fillId="20" borderId="29" xfId="0" applyNumberFormat="1" applyFont="1" applyFill="1" applyBorder="1" applyAlignment="1" applyProtection="1">
      <alignment horizontal="center" vertical="center"/>
      <protection hidden="1"/>
    </xf>
    <xf numFmtId="0" fontId="32" fillId="0" borderId="30" xfId="0" applyFont="1" applyBorder="1" applyAlignment="1" applyProtection="1">
      <alignment horizontal="justify" vertical="center" wrapText="1"/>
      <protection locked="0"/>
    </xf>
    <xf numFmtId="9" fontId="28" fillId="20" borderId="30" xfId="1" applyFont="1" applyFill="1" applyBorder="1" applyAlignment="1" applyProtection="1">
      <alignment horizontal="center" vertical="center" wrapText="1"/>
      <protection hidden="1"/>
    </xf>
    <xf numFmtId="0" fontId="28" fillId="0" borderId="30" xfId="0" applyFont="1" applyBorder="1" applyAlignment="1" applyProtection="1">
      <alignment horizontal="center" vertical="center"/>
      <protection locked="0"/>
    </xf>
    <xf numFmtId="9" fontId="28" fillId="20" borderId="30" xfId="1" applyFont="1" applyFill="1" applyBorder="1" applyAlignment="1" applyProtection="1">
      <alignment horizontal="center" vertical="center"/>
      <protection hidden="1"/>
    </xf>
    <xf numFmtId="9" fontId="28" fillId="0" borderId="30" xfId="1" applyFont="1" applyFill="1" applyBorder="1" applyAlignment="1" applyProtection="1">
      <alignment horizontal="center" vertical="center"/>
      <protection locked="0"/>
    </xf>
    <xf numFmtId="9" fontId="28" fillId="20" borderId="30" xfId="0" applyNumberFormat="1" applyFont="1" applyFill="1" applyBorder="1" applyAlignment="1" applyProtection="1">
      <alignment horizontal="center" vertical="center"/>
      <protection hidden="1"/>
    </xf>
    <xf numFmtId="0" fontId="28" fillId="0" borderId="5" xfId="0" applyFont="1" applyBorder="1" applyAlignment="1" applyProtection="1">
      <alignment horizontal="justify" vertical="center" wrapText="1"/>
      <protection locked="0"/>
    </xf>
    <xf numFmtId="9" fontId="28" fillId="20" borderId="5" xfId="1" applyFont="1" applyFill="1" applyBorder="1" applyAlignment="1" applyProtection="1">
      <alignment horizontal="center" vertical="center"/>
      <protection hidden="1"/>
    </xf>
    <xf numFmtId="9" fontId="28" fillId="0" borderId="5" xfId="1" applyFont="1" applyBorder="1" applyAlignment="1" applyProtection="1">
      <alignment horizontal="center" vertical="center"/>
      <protection locked="0"/>
    </xf>
    <xf numFmtId="0" fontId="28" fillId="0" borderId="29" xfId="0" applyFont="1" applyBorder="1" applyAlignment="1" applyProtection="1">
      <alignment horizontal="justify" vertical="center" wrapText="1"/>
      <protection locked="0"/>
    </xf>
    <xf numFmtId="0" fontId="28" fillId="0" borderId="30" xfId="0" applyFont="1" applyBorder="1" applyAlignment="1" applyProtection="1">
      <alignment horizontal="justify" vertical="center" wrapText="1"/>
      <protection locked="0"/>
    </xf>
    <xf numFmtId="9" fontId="28" fillId="0" borderId="30" xfId="1" applyFont="1" applyBorder="1" applyAlignment="1" applyProtection="1">
      <alignment horizontal="center" vertical="center"/>
      <protection locked="0"/>
    </xf>
    <xf numFmtId="0" fontId="20" fillId="0" borderId="52" xfId="0" applyFont="1" applyBorder="1" applyAlignment="1">
      <alignment horizontal="left" vertical="center" wrapText="1"/>
    </xf>
    <xf numFmtId="0" fontId="20" fillId="0" borderId="55"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55" xfId="0" applyFont="1" applyBorder="1" applyAlignment="1">
      <alignment horizontal="center" vertical="center"/>
    </xf>
    <xf numFmtId="9" fontId="20" fillId="0" borderId="55" xfId="0" applyNumberFormat="1" applyFont="1" applyBorder="1" applyAlignment="1">
      <alignment horizontal="center" vertical="center"/>
    </xf>
    <xf numFmtId="0" fontId="20" fillId="0" borderId="55" xfId="0" applyFont="1" applyBorder="1" applyAlignment="1">
      <alignment horizontal="left" vertical="center" wrapText="1"/>
    </xf>
    <xf numFmtId="9" fontId="28" fillId="22" borderId="5" xfId="1" applyFont="1" applyFill="1" applyBorder="1" applyAlignment="1" applyProtection="1">
      <alignment horizontal="center" vertical="center" wrapText="1"/>
      <protection hidden="1"/>
    </xf>
    <xf numFmtId="9" fontId="28" fillId="22" borderId="5" xfId="1" applyFont="1" applyFill="1" applyBorder="1" applyAlignment="1" applyProtection="1">
      <alignment horizontal="center" vertical="center"/>
      <protection hidden="1"/>
    </xf>
    <xf numFmtId="9" fontId="28" fillId="22" borderId="5" xfId="0" applyNumberFormat="1" applyFont="1" applyFill="1" applyBorder="1" applyAlignment="1" applyProtection="1">
      <alignment horizontal="center" vertical="center"/>
      <protection hidden="1"/>
    </xf>
    <xf numFmtId="9" fontId="28" fillId="22" borderId="2" xfId="1" applyFont="1" applyFill="1" applyBorder="1" applyAlignment="1" applyProtection="1">
      <alignment horizontal="center" vertical="center" wrapText="1"/>
      <protection hidden="1"/>
    </xf>
    <xf numFmtId="9" fontId="28" fillId="22" borderId="2" xfId="1" applyFont="1" applyFill="1" applyBorder="1" applyAlignment="1" applyProtection="1">
      <alignment horizontal="center" vertical="center"/>
      <protection hidden="1"/>
    </xf>
    <xf numFmtId="9" fontId="28" fillId="22" borderId="2" xfId="0" applyNumberFormat="1" applyFont="1" applyFill="1" applyBorder="1" applyAlignment="1" applyProtection="1">
      <alignment horizontal="center" vertical="center"/>
      <protection hidden="1"/>
    </xf>
    <xf numFmtId="9" fontId="28" fillId="21" borderId="55" xfId="0" applyNumberFormat="1" applyFont="1" applyFill="1" applyBorder="1" applyAlignment="1" applyProtection="1">
      <alignment horizontal="center" vertical="center"/>
      <protection hidden="1"/>
    </xf>
    <xf numFmtId="9" fontId="28" fillId="21" borderId="55" xfId="0" applyNumberFormat="1" applyFont="1" applyFill="1" applyBorder="1" applyAlignment="1" applyProtection="1">
      <alignment horizontal="center" vertical="center" wrapText="1"/>
      <protection hidden="1"/>
    </xf>
    <xf numFmtId="9" fontId="28" fillId="21" borderId="52" xfId="0" applyNumberFormat="1" applyFont="1" applyFill="1" applyBorder="1" applyAlignment="1" applyProtection="1">
      <alignment horizontal="center" vertical="center" wrapText="1"/>
      <protection hidden="1"/>
    </xf>
    <xf numFmtId="9" fontId="20" fillId="21" borderId="55" xfId="0" applyNumberFormat="1" applyFont="1" applyFill="1" applyBorder="1" applyAlignment="1" applyProtection="1">
      <alignment horizontal="center" vertical="center"/>
      <protection hidden="1"/>
    </xf>
    <xf numFmtId="9" fontId="20" fillId="21" borderId="55" xfId="0" applyNumberFormat="1" applyFont="1" applyFill="1" applyBorder="1" applyAlignment="1" applyProtection="1">
      <alignment horizontal="center" vertical="center" wrapText="1"/>
      <protection hidden="1"/>
    </xf>
    <xf numFmtId="9" fontId="20" fillId="21" borderId="52" xfId="0" applyNumberFormat="1" applyFont="1" applyFill="1" applyBorder="1" applyAlignment="1" applyProtection="1">
      <alignment horizontal="center" vertical="center" wrapText="1"/>
      <protection hidden="1"/>
    </xf>
    <xf numFmtId="0" fontId="28" fillId="0" borderId="3"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20" borderId="10" xfId="0" applyFont="1" applyFill="1" applyBorder="1" applyAlignment="1" applyProtection="1">
      <alignment horizontal="center" vertical="center"/>
      <protection hidden="1"/>
    </xf>
    <xf numFmtId="0" fontId="28" fillId="20" borderId="14" xfId="0" applyFont="1" applyFill="1" applyBorder="1" applyAlignment="1" applyProtection="1">
      <alignment horizontal="center" vertical="center"/>
      <protection hidden="1"/>
    </xf>
    <xf numFmtId="0" fontId="28" fillId="20" borderId="12" xfId="0" applyFont="1" applyFill="1" applyBorder="1" applyAlignment="1" applyProtection="1">
      <alignment horizontal="center" vertical="center"/>
      <protection hidden="1"/>
    </xf>
    <xf numFmtId="0" fontId="28" fillId="20" borderId="0" xfId="0" applyFont="1" applyFill="1" applyAlignment="1" applyProtection="1">
      <alignment horizontal="center" vertical="center"/>
      <protection hidden="1"/>
    </xf>
    <xf numFmtId="0" fontId="28" fillId="20" borderId="13" xfId="0" applyFont="1" applyFill="1" applyBorder="1" applyAlignment="1" applyProtection="1">
      <alignment horizontal="center" vertical="center"/>
      <protection hidden="1"/>
    </xf>
    <xf numFmtId="0" fontId="28" fillId="20" borderId="15" xfId="0" applyFont="1" applyFill="1" applyBorder="1" applyAlignment="1" applyProtection="1">
      <alignment horizontal="center" vertical="center"/>
      <protection hidden="1"/>
    </xf>
    <xf numFmtId="164" fontId="28" fillId="20" borderId="3" xfId="0" applyNumberFormat="1" applyFont="1" applyFill="1" applyBorder="1" applyAlignment="1" applyProtection="1">
      <alignment horizontal="center" vertical="center"/>
      <protection hidden="1"/>
    </xf>
    <xf numFmtId="164" fontId="28" fillId="20" borderId="4" xfId="0" applyNumberFormat="1" applyFont="1" applyFill="1" applyBorder="1" applyAlignment="1" applyProtection="1">
      <alignment horizontal="center" vertical="center"/>
      <protection hidden="1"/>
    </xf>
    <xf numFmtId="164" fontId="28" fillId="20" borderId="5" xfId="0" applyNumberFormat="1" applyFont="1" applyFill="1" applyBorder="1" applyAlignment="1" applyProtection="1">
      <alignment horizontal="center" vertical="center"/>
      <protection hidden="1"/>
    </xf>
    <xf numFmtId="164" fontId="28" fillId="20" borderId="3" xfId="1" applyNumberFormat="1" applyFont="1" applyFill="1" applyBorder="1" applyAlignment="1" applyProtection="1">
      <alignment horizontal="center" vertical="center"/>
      <protection hidden="1"/>
    </xf>
    <xf numFmtId="164" fontId="28" fillId="20" borderId="4" xfId="1" applyNumberFormat="1" applyFont="1" applyFill="1" applyBorder="1" applyAlignment="1" applyProtection="1">
      <alignment horizontal="center" vertical="center"/>
      <protection hidden="1"/>
    </xf>
    <xf numFmtId="164" fontId="28" fillId="20" borderId="5" xfId="1" applyNumberFormat="1" applyFont="1" applyFill="1" applyBorder="1" applyAlignment="1" applyProtection="1">
      <alignment horizontal="center" vertical="center"/>
      <protection hidden="1"/>
    </xf>
    <xf numFmtId="0" fontId="28" fillId="0" borderId="2" xfId="0" applyFont="1" applyBorder="1" applyAlignment="1" applyProtection="1">
      <alignment horizontal="center" vertical="center"/>
      <protection locked="0"/>
    </xf>
    <xf numFmtId="9" fontId="28" fillId="0" borderId="3" xfId="1" applyFont="1" applyBorder="1" applyAlignment="1" applyProtection="1">
      <alignment horizontal="center" vertical="center" wrapText="1"/>
      <protection locked="0"/>
    </xf>
    <xf numFmtId="9" fontId="28" fillId="0" borderId="4" xfId="1" applyFont="1" applyBorder="1" applyAlignment="1" applyProtection="1">
      <alignment horizontal="center" vertical="center" wrapText="1"/>
      <protection locked="0"/>
    </xf>
    <xf numFmtId="9" fontId="28" fillId="0" borderId="5" xfId="1" applyFont="1" applyBorder="1" applyAlignment="1" applyProtection="1">
      <alignment horizontal="center" vertical="center" wrapText="1"/>
      <protection locked="0"/>
    </xf>
    <xf numFmtId="0" fontId="28" fillId="20" borderId="4" xfId="0" applyFont="1" applyFill="1" applyBorder="1" applyAlignment="1" applyProtection="1">
      <alignment horizontal="center" vertical="center" wrapText="1"/>
      <protection hidden="1"/>
    </xf>
    <xf numFmtId="0" fontId="28" fillId="20" borderId="5" xfId="0" applyFont="1" applyFill="1" applyBorder="1" applyAlignment="1" applyProtection="1">
      <alignment horizontal="center" vertical="center" wrapText="1"/>
      <protection hidden="1"/>
    </xf>
    <xf numFmtId="9" fontId="28" fillId="20" borderId="4" xfId="1" applyFont="1" applyFill="1" applyBorder="1" applyAlignment="1" applyProtection="1">
      <alignment horizontal="center" vertical="center" wrapText="1"/>
      <protection hidden="1"/>
    </xf>
    <xf numFmtId="9" fontId="28" fillId="20" borderId="5" xfId="1" applyFont="1" applyFill="1" applyBorder="1" applyAlignment="1" applyProtection="1">
      <alignment horizontal="center" vertical="center" wrapText="1"/>
      <protection hidden="1"/>
    </xf>
    <xf numFmtId="0" fontId="28" fillId="20" borderId="3" xfId="0" applyFont="1" applyFill="1" applyBorder="1" applyAlignment="1" applyProtection="1">
      <alignment horizontal="center" vertical="center" wrapText="1"/>
      <protection hidden="1"/>
    </xf>
    <xf numFmtId="9" fontId="28" fillId="20" borderId="3" xfId="0" applyNumberFormat="1" applyFont="1" applyFill="1" applyBorder="1" applyAlignment="1" applyProtection="1">
      <alignment horizontal="center" vertical="center"/>
      <protection hidden="1"/>
    </xf>
    <xf numFmtId="9" fontId="28" fillId="20" borderId="4" xfId="0" applyNumberFormat="1" applyFont="1" applyFill="1" applyBorder="1" applyAlignment="1" applyProtection="1">
      <alignment horizontal="center" vertical="center"/>
      <protection hidden="1"/>
    </xf>
    <xf numFmtId="9" fontId="28" fillId="20" borderId="5" xfId="0" applyNumberFormat="1" applyFont="1" applyFill="1" applyBorder="1" applyAlignment="1" applyProtection="1">
      <alignment horizontal="center" vertical="center"/>
      <protection hidden="1"/>
    </xf>
    <xf numFmtId="0" fontId="28" fillId="20" borderId="3" xfId="0" applyFont="1" applyFill="1" applyBorder="1" applyAlignment="1" applyProtection="1">
      <alignment horizontal="center" vertical="center"/>
      <protection hidden="1"/>
    </xf>
    <xf numFmtId="0" fontId="28" fillId="20" borderId="4" xfId="0" applyFont="1" applyFill="1" applyBorder="1" applyAlignment="1" applyProtection="1">
      <alignment horizontal="center" vertical="center"/>
      <protection hidden="1"/>
    </xf>
    <xf numFmtId="0" fontId="28" fillId="20" borderId="5" xfId="0" applyFont="1" applyFill="1" applyBorder="1" applyAlignment="1" applyProtection="1">
      <alignment horizontal="center" vertical="center"/>
      <protection hidden="1"/>
    </xf>
    <xf numFmtId="0" fontId="25" fillId="0" borderId="43" xfId="0" applyFont="1" applyBorder="1" applyAlignment="1">
      <alignment horizontal="center" vertical="center"/>
    </xf>
    <xf numFmtId="0" fontId="25" fillId="0" borderId="38" xfId="0" applyFont="1" applyBorder="1" applyAlignment="1">
      <alignment horizontal="center" vertical="center"/>
    </xf>
    <xf numFmtId="0" fontId="28" fillId="0" borderId="42" xfId="0" applyFont="1" applyBorder="1" applyAlignment="1">
      <alignment horizontal="center" vertical="center"/>
    </xf>
    <xf numFmtId="0" fontId="28" fillId="0" borderId="11" xfId="0" applyFont="1" applyBorder="1" applyAlignment="1">
      <alignment horizontal="center" vertical="center"/>
    </xf>
    <xf numFmtId="0" fontId="28" fillId="0" borderId="36" xfId="0" applyFont="1" applyBorder="1" applyAlignment="1">
      <alignment horizontal="center" vertical="center"/>
    </xf>
    <xf numFmtId="0" fontId="28" fillId="0" borderId="44" xfId="0" applyFont="1" applyBorder="1" applyAlignment="1">
      <alignment horizontal="center" vertical="center"/>
    </xf>
    <xf numFmtId="0" fontId="25" fillId="0" borderId="37" xfId="0" applyFont="1" applyBorder="1" applyAlignment="1">
      <alignment horizontal="center" vertical="center"/>
    </xf>
    <xf numFmtId="0" fontId="28" fillId="0" borderId="33" xfId="0" applyFont="1" applyBorder="1" applyAlignment="1">
      <alignment horizontal="center" vertical="center"/>
    </xf>
    <xf numFmtId="0" fontId="28" fillId="0" borderId="45" xfId="0" applyFont="1" applyBorder="1" applyAlignment="1">
      <alignment horizontal="center" vertical="center"/>
    </xf>
    <xf numFmtId="14" fontId="28" fillId="0" borderId="33" xfId="0" applyNumberFormat="1" applyFont="1" applyBorder="1" applyAlignment="1">
      <alignment horizontal="center" vertical="center"/>
    </xf>
    <xf numFmtId="0" fontId="25" fillId="0" borderId="48" xfId="0" applyFont="1" applyBorder="1" applyAlignment="1">
      <alignment horizontal="center" vertical="center"/>
    </xf>
    <xf numFmtId="0" fontId="28" fillId="0" borderId="47" xfId="0" applyFont="1" applyBorder="1" applyAlignment="1">
      <alignment horizontal="center" vertical="center"/>
    </xf>
    <xf numFmtId="0" fontId="28" fillId="0" borderId="39" xfId="0" applyFont="1" applyBorder="1" applyAlignment="1">
      <alignment horizontal="center" vertical="center"/>
    </xf>
    <xf numFmtId="0" fontId="25" fillId="0" borderId="42" xfId="0" applyFont="1" applyBorder="1" applyAlignment="1">
      <alignment horizontal="center" vertical="center"/>
    </xf>
    <xf numFmtId="0" fontId="25" fillId="0" borderId="14" xfId="0" applyFont="1" applyBorder="1" applyAlignment="1">
      <alignment horizontal="center" vertical="center"/>
    </xf>
    <xf numFmtId="0" fontId="25" fillId="0" borderId="41" xfId="0" applyFont="1" applyBorder="1" applyAlignment="1">
      <alignment horizontal="center" vertical="center"/>
    </xf>
    <xf numFmtId="0" fontId="25" fillId="0" borderId="34" xfId="0" applyFont="1" applyBorder="1" applyAlignment="1">
      <alignment horizontal="center" vertical="center"/>
    </xf>
    <xf numFmtId="0" fontId="25" fillId="0" borderId="0" xfId="0" applyFont="1" applyAlignment="1">
      <alignment horizontal="center" vertical="center"/>
    </xf>
    <xf numFmtId="0" fontId="25" fillId="0" borderId="35" xfId="0" applyFont="1" applyBorder="1" applyAlignment="1">
      <alignment horizontal="center" vertical="center"/>
    </xf>
    <xf numFmtId="0" fontId="25" fillId="0" borderId="47" xfId="0" applyFont="1" applyBorder="1" applyAlignment="1">
      <alignment horizontal="center" vertical="center"/>
    </xf>
    <xf numFmtId="0" fontId="25" fillId="0" borderId="15" xfId="0" applyFont="1" applyBorder="1" applyAlignment="1">
      <alignment horizontal="center" vertical="center"/>
    </xf>
    <xf numFmtId="0" fontId="25" fillId="0" borderId="46" xfId="0" applyFont="1" applyBorder="1" applyAlignment="1">
      <alignment horizontal="center" vertical="center"/>
    </xf>
    <xf numFmtId="0" fontId="28" fillId="0" borderId="10" xfId="0" applyFont="1" applyBorder="1" applyAlignment="1">
      <alignment horizontal="center"/>
    </xf>
    <xf numFmtId="0" fontId="28" fillId="0" borderId="14" xfId="0" applyFont="1" applyBorder="1" applyAlignment="1">
      <alignment horizontal="center"/>
    </xf>
    <xf numFmtId="0" fontId="28" fillId="0" borderId="41" xfId="0" applyFont="1" applyBorder="1" applyAlignment="1">
      <alignment horizontal="center"/>
    </xf>
    <xf numFmtId="0" fontId="28" fillId="0" borderId="12" xfId="0" applyFont="1" applyBorder="1" applyAlignment="1">
      <alignment horizontal="center"/>
    </xf>
    <xf numFmtId="0" fontId="28" fillId="0" borderId="0" xfId="0" applyFont="1" applyAlignment="1">
      <alignment horizontal="center"/>
    </xf>
    <xf numFmtId="0" fontId="28" fillId="0" borderId="35" xfId="0" applyFont="1" applyBorder="1" applyAlignment="1">
      <alignment horizontal="center"/>
    </xf>
    <xf numFmtId="0" fontId="28" fillId="0" borderId="13" xfId="0" applyFont="1" applyBorder="1" applyAlignment="1">
      <alignment horizontal="center"/>
    </xf>
    <xf numFmtId="0" fontId="28" fillId="0" borderId="15" xfId="0" applyFont="1" applyBorder="1" applyAlignment="1">
      <alignment horizontal="center"/>
    </xf>
    <xf numFmtId="0" fontId="28" fillId="0" borderId="46" xfId="0" applyFont="1" applyBorder="1" applyAlignment="1">
      <alignment horizontal="center"/>
    </xf>
    <xf numFmtId="0" fontId="25" fillId="13" borderId="2" xfId="0" applyFont="1" applyFill="1" applyBorder="1" applyAlignment="1" applyProtection="1">
      <alignment horizontal="center" vertical="center" wrapText="1"/>
      <protection hidden="1"/>
    </xf>
    <xf numFmtId="0" fontId="25" fillId="13" borderId="3" xfId="0" applyFont="1" applyFill="1" applyBorder="1" applyAlignment="1" applyProtection="1">
      <alignment horizontal="center" vertical="center" wrapText="1"/>
      <protection hidden="1"/>
    </xf>
    <xf numFmtId="0" fontId="25" fillId="13" borderId="4" xfId="0" applyFont="1" applyFill="1" applyBorder="1" applyAlignment="1" applyProtection="1">
      <alignment horizontal="center" vertical="center" wrapText="1"/>
      <protection hidden="1"/>
    </xf>
    <xf numFmtId="0" fontId="28" fillId="0" borderId="2" xfId="0" applyFont="1" applyBorder="1" applyAlignment="1" applyProtection="1">
      <alignment horizontal="center" vertical="center" wrapText="1"/>
      <protection locked="0"/>
    </xf>
    <xf numFmtId="0" fontId="28" fillId="0" borderId="4" xfId="0" applyFont="1" applyBorder="1" applyAlignment="1" applyProtection="1">
      <alignment horizontal="left" vertical="center" wrapText="1"/>
      <protection locked="0"/>
    </xf>
    <xf numFmtId="0" fontId="28" fillId="0" borderId="5" xfId="0" applyFont="1" applyBorder="1" applyAlignment="1" applyProtection="1">
      <alignment horizontal="left" vertical="center" wrapText="1"/>
      <protection locked="0"/>
    </xf>
    <xf numFmtId="0" fontId="25" fillId="13" borderId="5" xfId="0" applyFont="1" applyFill="1" applyBorder="1" applyAlignment="1" applyProtection="1">
      <alignment horizontal="center" vertical="center" wrapText="1"/>
      <protection hidden="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8" fillId="0" borderId="3" xfId="0" applyFont="1" applyBorder="1" applyAlignment="1" applyProtection="1">
      <alignment horizontal="left" vertical="center" wrapText="1"/>
      <protection locked="0"/>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31" fillId="13" borderId="6" xfId="0" applyFont="1" applyFill="1" applyBorder="1" applyAlignment="1" applyProtection="1">
      <alignment horizontal="center" vertical="center" wrapText="1"/>
      <protection hidden="1"/>
    </xf>
    <xf numFmtId="0" fontId="31" fillId="13" borderId="9" xfId="0" applyFont="1" applyFill="1" applyBorder="1" applyAlignment="1" applyProtection="1">
      <alignment horizontal="center" vertical="center" wrapText="1"/>
      <protection hidden="1"/>
    </xf>
    <xf numFmtId="0" fontId="31" fillId="13" borderId="7" xfId="0" applyFont="1" applyFill="1" applyBorder="1" applyAlignment="1" applyProtection="1">
      <alignment horizontal="center" vertical="center" wrapText="1"/>
      <protection hidden="1"/>
    </xf>
    <xf numFmtId="0" fontId="31" fillId="13" borderId="2" xfId="0" applyFont="1" applyFill="1" applyBorder="1" applyAlignment="1" applyProtection="1">
      <alignment horizontal="center" vertical="center" wrapText="1"/>
      <protection hidden="1"/>
    </xf>
    <xf numFmtId="0" fontId="31" fillId="13" borderId="3" xfId="0" applyFont="1" applyFill="1" applyBorder="1" applyAlignment="1" applyProtection="1">
      <alignment horizontal="center" vertical="center" wrapText="1"/>
      <protection hidden="1"/>
    </xf>
    <xf numFmtId="0" fontId="31" fillId="13" borderId="4" xfId="0" applyFont="1" applyFill="1" applyBorder="1" applyAlignment="1" applyProtection="1">
      <alignment horizontal="center" vertical="center" wrapText="1"/>
      <protection hidden="1"/>
    </xf>
    <xf numFmtId="0" fontId="31" fillId="13" borderId="5" xfId="0" applyFont="1" applyFill="1" applyBorder="1" applyAlignment="1" applyProtection="1">
      <alignment horizontal="center" vertical="center" wrapText="1"/>
      <protection hidden="1"/>
    </xf>
    <xf numFmtId="0" fontId="31" fillId="13" borderId="10" xfId="0" applyFont="1" applyFill="1" applyBorder="1" applyAlignment="1" applyProtection="1">
      <alignment horizontal="center" vertical="center" wrapText="1"/>
      <protection hidden="1"/>
    </xf>
    <xf numFmtId="0" fontId="31" fillId="13" borderId="11" xfId="0" applyFont="1" applyFill="1" applyBorder="1" applyAlignment="1" applyProtection="1">
      <alignment horizontal="center" vertical="center" wrapText="1"/>
      <protection hidden="1"/>
    </xf>
    <xf numFmtId="0" fontId="31" fillId="13" borderId="12" xfId="0" applyFont="1" applyFill="1" applyBorder="1" applyAlignment="1" applyProtection="1">
      <alignment horizontal="center" vertical="center" wrapText="1"/>
      <protection hidden="1"/>
    </xf>
    <xf numFmtId="0" fontId="31" fillId="13" borderId="8" xfId="0" applyFont="1" applyFill="1" applyBorder="1" applyAlignment="1" applyProtection="1">
      <alignment horizontal="center" vertical="center" wrapText="1"/>
      <protection hidden="1"/>
    </xf>
    <xf numFmtId="0" fontId="31" fillId="13" borderId="29" xfId="0" applyFont="1" applyFill="1" applyBorder="1" applyAlignment="1" applyProtection="1">
      <alignment horizontal="center" vertical="center" wrapText="1"/>
      <protection hidden="1"/>
    </xf>
    <xf numFmtId="0" fontId="31" fillId="13" borderId="30" xfId="0" applyFont="1" applyFill="1" applyBorder="1" applyAlignment="1" applyProtection="1">
      <alignment horizontal="center" vertical="center" wrapText="1"/>
      <protection hidden="1"/>
    </xf>
    <xf numFmtId="0" fontId="31" fillId="13" borderId="32" xfId="0" applyFont="1" applyFill="1" applyBorder="1" applyAlignment="1" applyProtection="1">
      <alignment horizontal="center" vertical="center" wrapText="1"/>
      <protection hidden="1"/>
    </xf>
    <xf numFmtId="0" fontId="31" fillId="13" borderId="31" xfId="0" applyFont="1" applyFill="1" applyBorder="1" applyAlignment="1" applyProtection="1">
      <alignment horizontal="center" vertical="center" wrapText="1"/>
      <protection hidden="1"/>
    </xf>
    <xf numFmtId="0" fontId="25" fillId="13" borderId="29" xfId="0" applyFont="1" applyFill="1" applyBorder="1" applyAlignment="1" applyProtection="1">
      <alignment horizontal="center" vertical="center"/>
      <protection hidden="1"/>
    </xf>
    <xf numFmtId="0" fontId="25" fillId="13" borderId="30" xfId="0" applyFont="1" applyFill="1" applyBorder="1" applyAlignment="1" applyProtection="1">
      <alignment horizontal="center" vertical="center"/>
      <protection hidden="1"/>
    </xf>
    <xf numFmtId="0" fontId="25" fillId="13" borderId="32"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5" fillId="13" borderId="29" xfId="0" applyFont="1" applyFill="1" applyBorder="1" applyAlignment="1" applyProtection="1">
      <alignment horizontal="center" vertical="center" wrapText="1"/>
      <protection hidden="1"/>
    </xf>
    <xf numFmtId="0" fontId="25" fillId="13" borderId="30" xfId="0" applyFont="1" applyFill="1" applyBorder="1" applyAlignment="1" applyProtection="1">
      <alignment horizontal="center" vertical="center" wrapText="1"/>
      <protection hidden="1"/>
    </xf>
    <xf numFmtId="0" fontId="25" fillId="13" borderId="32" xfId="0" applyFont="1" applyFill="1" applyBorder="1" applyAlignment="1" applyProtection="1">
      <alignment horizontal="center" vertical="center" wrapText="1"/>
      <protection hidden="1"/>
    </xf>
    <xf numFmtId="0" fontId="25" fillId="13" borderId="31" xfId="0" applyFont="1" applyFill="1" applyBorder="1" applyAlignment="1" applyProtection="1">
      <alignment horizontal="center" vertical="center" wrapText="1"/>
      <protection hidden="1"/>
    </xf>
    <xf numFmtId="0" fontId="31" fillId="13" borderId="13" xfId="0" applyFont="1" applyFill="1" applyBorder="1" applyAlignment="1" applyProtection="1">
      <alignment horizontal="center" vertical="center" wrapText="1"/>
      <protection hidden="1"/>
    </xf>
    <xf numFmtId="0" fontId="25" fillId="13" borderId="6" xfId="0" applyFont="1" applyFill="1" applyBorder="1" applyAlignment="1" applyProtection="1">
      <alignment horizontal="center" vertical="center"/>
      <protection hidden="1"/>
    </xf>
    <xf numFmtId="0" fontId="25" fillId="13" borderId="9" xfId="0" applyFont="1" applyFill="1" applyBorder="1" applyAlignment="1" applyProtection="1">
      <alignment horizontal="center" vertical="center"/>
      <protection hidden="1"/>
    </xf>
    <xf numFmtId="0" fontId="25" fillId="13" borderId="7" xfId="0" applyFont="1" applyFill="1" applyBorder="1" applyAlignment="1" applyProtection="1">
      <alignment horizontal="center" vertical="center"/>
      <protection hidden="1"/>
    </xf>
    <xf numFmtId="0" fontId="31" fillId="13" borderId="39" xfId="0" applyFont="1" applyFill="1" applyBorder="1" applyAlignment="1" applyProtection="1">
      <alignment horizontal="center" vertical="center" wrapText="1"/>
      <protection hidden="1"/>
    </xf>
    <xf numFmtId="17" fontId="28" fillId="0" borderId="3" xfId="0" applyNumberFormat="1" applyFont="1" applyBorder="1" applyAlignment="1" applyProtection="1">
      <alignment horizontal="center" vertical="center"/>
      <protection locked="0"/>
    </xf>
    <xf numFmtId="14" fontId="28" fillId="0" borderId="3" xfId="0" applyNumberFormat="1" applyFont="1" applyBorder="1" applyAlignment="1" applyProtection="1">
      <alignment horizontal="center" vertical="center"/>
      <protection locked="0"/>
    </xf>
    <xf numFmtId="9" fontId="28" fillId="20" borderId="3" xfId="1" applyFont="1" applyFill="1" applyBorder="1" applyAlignment="1" applyProtection="1">
      <alignment horizontal="center" vertical="center" wrapText="1"/>
      <protection hidden="1"/>
    </xf>
    <xf numFmtId="0" fontId="28" fillId="20" borderId="11" xfId="0" applyFont="1" applyFill="1" applyBorder="1" applyAlignment="1" applyProtection="1">
      <alignment horizontal="center" vertical="center"/>
      <protection hidden="1"/>
    </xf>
    <xf numFmtId="0" fontId="28" fillId="20" borderId="8" xfId="0" applyFont="1" applyFill="1" applyBorder="1" applyAlignment="1" applyProtection="1">
      <alignment horizontal="center" vertical="center"/>
      <protection hidden="1"/>
    </xf>
    <xf numFmtId="0" fontId="28" fillId="20" borderId="39" xfId="0" applyFont="1" applyFill="1" applyBorder="1" applyAlignment="1" applyProtection="1">
      <alignment horizontal="center" vertical="center"/>
      <protection hidden="1"/>
    </xf>
    <xf numFmtId="14" fontId="28" fillId="0" borderId="4" xfId="0" applyNumberFormat="1" applyFont="1" applyBorder="1" applyAlignment="1" applyProtection="1">
      <alignment horizontal="center" vertical="center"/>
      <protection locked="0"/>
    </xf>
    <xf numFmtId="14" fontId="28" fillId="0" borderId="5" xfId="0" applyNumberFormat="1" applyFont="1" applyBorder="1" applyAlignment="1" applyProtection="1">
      <alignment horizontal="center" vertical="center"/>
      <protection locked="0"/>
    </xf>
    <xf numFmtId="0" fontId="28" fillId="0" borderId="58" xfId="0" applyFont="1" applyBorder="1" applyAlignment="1">
      <alignment horizontal="center" vertical="center" wrapText="1"/>
    </xf>
    <xf numFmtId="0" fontId="32" fillId="0" borderId="56" xfId="0" applyFont="1" applyBorder="1"/>
    <xf numFmtId="0" fontId="32" fillId="0" borderId="52" xfId="0" applyFont="1" applyBorder="1"/>
    <xf numFmtId="0" fontId="28" fillId="0" borderId="56" xfId="0" applyFont="1" applyBorder="1" applyAlignment="1">
      <alignment horizontal="center" vertical="center" wrapText="1"/>
    </xf>
    <xf numFmtId="9" fontId="28" fillId="0" borderId="58" xfId="0" applyNumberFormat="1" applyFont="1" applyBorder="1" applyAlignment="1">
      <alignment horizontal="center" vertical="center" wrapText="1"/>
    </xf>
    <xf numFmtId="0" fontId="28" fillId="21" borderId="56" xfId="0" applyFont="1" applyFill="1" applyBorder="1" applyAlignment="1" applyProtection="1">
      <alignment horizontal="center" vertical="center" wrapText="1"/>
      <protection hidden="1"/>
    </xf>
    <xf numFmtId="0" fontId="32" fillId="0" borderId="56" xfId="0" applyFont="1" applyBorder="1" applyProtection="1">
      <protection hidden="1"/>
    </xf>
    <xf numFmtId="0" fontId="32" fillId="0" borderId="52" xfId="0" applyFont="1" applyBorder="1" applyProtection="1">
      <protection hidden="1"/>
    </xf>
    <xf numFmtId="9" fontId="28" fillId="21" borderId="56" xfId="0" applyNumberFormat="1" applyFont="1" applyFill="1" applyBorder="1" applyAlignment="1" applyProtection="1">
      <alignment horizontal="center" vertical="center" wrapText="1"/>
      <protection hidden="1"/>
    </xf>
    <xf numFmtId="0" fontId="28" fillId="21" borderId="58" xfId="0" applyFont="1" applyFill="1" applyBorder="1" applyAlignment="1" applyProtection="1">
      <alignment horizontal="center" vertical="center" wrapText="1"/>
      <protection hidden="1"/>
    </xf>
    <xf numFmtId="9" fontId="28" fillId="21" borderId="58" xfId="0" applyNumberFormat="1" applyFont="1" applyFill="1" applyBorder="1" applyAlignment="1" applyProtection="1">
      <alignment horizontal="center" vertical="center"/>
      <protection hidden="1"/>
    </xf>
    <xf numFmtId="164" fontId="28" fillId="21" borderId="58" xfId="0" applyNumberFormat="1" applyFont="1" applyFill="1" applyBorder="1" applyAlignment="1" applyProtection="1">
      <alignment horizontal="center" vertical="center"/>
      <protection hidden="1"/>
    </xf>
    <xf numFmtId="0" fontId="32" fillId="0" borderId="56" xfId="0" applyFont="1" applyBorder="1" applyAlignment="1">
      <alignment wrapText="1"/>
    </xf>
    <xf numFmtId="0" fontId="32" fillId="0" borderId="52" xfId="0" applyFont="1" applyBorder="1" applyAlignment="1">
      <alignment wrapText="1"/>
    </xf>
    <xf numFmtId="0" fontId="28" fillId="0" borderId="58" xfId="0" applyFont="1" applyBorder="1" applyAlignment="1">
      <alignment horizontal="center" vertical="center"/>
    </xf>
    <xf numFmtId="0" fontId="28" fillId="21" borderId="58" xfId="0" applyFont="1" applyFill="1" applyBorder="1" applyAlignment="1" applyProtection="1">
      <alignment horizontal="center" vertical="center"/>
      <protection hidden="1"/>
    </xf>
    <xf numFmtId="0" fontId="28" fillId="21" borderId="60" xfId="0" applyFont="1" applyFill="1" applyBorder="1" applyAlignment="1" applyProtection="1">
      <alignment horizontal="center" vertical="center"/>
      <protection hidden="1"/>
    </xf>
    <xf numFmtId="0" fontId="32" fillId="0" borderId="59" xfId="0" applyFont="1" applyBorder="1" applyProtection="1">
      <protection hidden="1"/>
    </xf>
    <xf numFmtId="0" fontId="32" fillId="0" borderId="57" xfId="0" applyFont="1" applyBorder="1" applyProtection="1">
      <protection hidden="1"/>
    </xf>
    <xf numFmtId="0" fontId="32" fillId="0" borderId="0" xfId="0" applyFont="1" applyProtection="1">
      <protection hidden="1"/>
    </xf>
    <xf numFmtId="0" fontId="32" fillId="0" borderId="54" xfId="0" applyFont="1" applyBorder="1" applyProtection="1">
      <protection hidden="1"/>
    </xf>
    <xf numFmtId="0" fontId="32" fillId="0" borderId="53" xfId="0" applyFont="1" applyBorder="1" applyProtection="1">
      <protection hidden="1"/>
    </xf>
    <xf numFmtId="0" fontId="28" fillId="16" borderId="3" xfId="0" applyFont="1" applyFill="1" applyBorder="1" applyAlignment="1" applyProtection="1">
      <alignment horizontal="center" vertical="center" wrapText="1"/>
      <protection locked="0"/>
    </xf>
    <xf numFmtId="0" fontId="28" fillId="16" borderId="4" xfId="0" applyFont="1" applyFill="1" applyBorder="1" applyAlignment="1" applyProtection="1">
      <alignment horizontal="center" vertical="center" wrapText="1"/>
      <protection locked="0"/>
    </xf>
    <xf numFmtId="0" fontId="28" fillId="16" borderId="5" xfId="0" applyFont="1" applyFill="1" applyBorder="1" applyAlignment="1" applyProtection="1">
      <alignment horizontal="center" vertical="center" wrapText="1"/>
      <protection locked="0"/>
    </xf>
    <xf numFmtId="0" fontId="28" fillId="16" borderId="4" xfId="0" applyFont="1" applyFill="1" applyBorder="1" applyAlignment="1" applyProtection="1">
      <alignment horizontal="center" vertical="center"/>
      <protection locked="0"/>
    </xf>
    <xf numFmtId="0" fontId="28" fillId="16" borderId="5" xfId="0" applyFont="1" applyFill="1" applyBorder="1" applyAlignment="1" applyProtection="1">
      <alignment horizontal="center" vertical="center"/>
      <protection locked="0"/>
    </xf>
    <xf numFmtId="0" fontId="28" fillId="0" borderId="29" xfId="0" applyFont="1" applyBorder="1" applyAlignment="1" applyProtection="1">
      <alignment horizontal="center" vertical="center" wrapText="1"/>
      <protection locked="0"/>
    </xf>
    <xf numFmtId="0" fontId="28" fillId="0" borderId="30" xfId="0" applyFont="1" applyBorder="1" applyAlignment="1" applyProtection="1">
      <alignment horizontal="center" vertical="center" wrapText="1"/>
      <protection locked="0"/>
    </xf>
    <xf numFmtId="0" fontId="28" fillId="0" borderId="31" xfId="0" applyFont="1" applyBorder="1" applyAlignment="1" applyProtection="1">
      <alignment horizontal="center" vertical="center" wrapText="1"/>
      <protection locked="0"/>
    </xf>
    <xf numFmtId="0" fontId="28" fillId="0" borderId="8"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3" xfId="0" applyFont="1" applyBorder="1" applyAlignment="1" applyProtection="1">
      <alignment horizontal="center" vertical="justify" wrapText="1"/>
      <protection locked="0"/>
    </xf>
    <xf numFmtId="0" fontId="28" fillId="0" borderId="4" xfId="0" applyFont="1" applyBorder="1" applyAlignment="1" applyProtection="1">
      <alignment horizontal="center" vertical="justify"/>
      <protection locked="0"/>
    </xf>
    <xf numFmtId="0" fontId="28" fillId="0" borderId="5" xfId="0" applyFont="1" applyBorder="1" applyAlignment="1" applyProtection="1">
      <alignment horizontal="center" vertical="justify"/>
      <protection locked="0"/>
    </xf>
    <xf numFmtId="0" fontId="28" fillId="0" borderId="3" xfId="0" applyFont="1" applyBorder="1" applyAlignment="1" applyProtection="1">
      <alignment horizontal="justify" vertical="center" wrapText="1"/>
      <protection locked="0"/>
    </xf>
    <xf numFmtId="0" fontId="28" fillId="0" borderId="4" xfId="0" applyFont="1" applyBorder="1" applyAlignment="1" applyProtection="1">
      <alignment horizontal="justify" vertical="center" wrapText="1"/>
      <protection locked="0"/>
    </xf>
    <xf numFmtId="0" fontId="28" fillId="0" borderId="5" xfId="0" applyFont="1" applyBorder="1" applyAlignment="1" applyProtection="1">
      <alignment horizontal="justify" vertical="center" wrapText="1"/>
      <protection locked="0"/>
    </xf>
    <xf numFmtId="0" fontId="28" fillId="0" borderId="4" xfId="0" applyFont="1" applyBorder="1" applyAlignment="1" applyProtection="1">
      <alignment horizontal="justify" vertical="center"/>
      <protection locked="0"/>
    </xf>
    <xf numFmtId="0" fontId="28" fillId="0" borderId="5" xfId="0" applyFont="1" applyBorder="1" applyAlignment="1" applyProtection="1">
      <alignment horizontal="justify" vertical="center"/>
      <protection locked="0"/>
    </xf>
    <xf numFmtId="165" fontId="28" fillId="0" borderId="3" xfId="0" applyNumberFormat="1" applyFont="1" applyBorder="1" applyAlignment="1" applyProtection="1">
      <alignment horizontal="center" vertical="center"/>
      <protection locked="0"/>
    </xf>
    <xf numFmtId="165" fontId="28" fillId="0" borderId="4" xfId="0" applyNumberFormat="1" applyFont="1" applyBorder="1" applyAlignment="1" applyProtection="1">
      <alignment horizontal="center" vertical="center"/>
      <protection locked="0"/>
    </xf>
    <xf numFmtId="165" fontId="28" fillId="0" borderId="5" xfId="0" applyNumberFormat="1" applyFont="1" applyBorder="1" applyAlignment="1" applyProtection="1">
      <alignment horizontal="center" vertical="center"/>
      <protection locked="0"/>
    </xf>
    <xf numFmtId="0" fontId="20" fillId="21" borderId="58" xfId="0" applyFont="1" applyFill="1" applyBorder="1" applyAlignment="1" applyProtection="1">
      <alignment horizontal="center" vertical="center" wrapText="1"/>
      <protection hidden="1"/>
    </xf>
    <xf numFmtId="0" fontId="20" fillId="0" borderId="58" xfId="0" applyFont="1" applyBorder="1" applyAlignment="1">
      <alignment horizontal="center" vertical="center" wrapText="1"/>
    </xf>
    <xf numFmtId="0" fontId="20" fillId="0" borderId="56" xfId="0" applyFont="1" applyBorder="1" applyAlignment="1">
      <alignment horizontal="center" vertical="center" wrapText="1"/>
    </xf>
    <xf numFmtId="9" fontId="20" fillId="0" borderId="58" xfId="0" applyNumberFormat="1" applyFont="1" applyBorder="1" applyAlignment="1">
      <alignment horizontal="center" vertical="center" wrapText="1"/>
    </xf>
    <xf numFmtId="0" fontId="20" fillId="21" borderId="56" xfId="0" applyFont="1" applyFill="1" applyBorder="1" applyAlignment="1" applyProtection="1">
      <alignment horizontal="center" vertical="center" wrapText="1"/>
      <protection hidden="1"/>
    </xf>
    <xf numFmtId="9" fontId="20" fillId="21" borderId="56" xfId="0" applyNumberFormat="1" applyFont="1" applyFill="1" applyBorder="1" applyAlignment="1" applyProtection="1">
      <alignment horizontal="center" vertical="center" wrapText="1"/>
      <protection hidden="1"/>
    </xf>
    <xf numFmtId="9" fontId="20" fillId="21" borderId="58" xfId="0" applyNumberFormat="1" applyFont="1" applyFill="1" applyBorder="1" applyAlignment="1" applyProtection="1">
      <alignment horizontal="center" vertical="center"/>
      <protection hidden="1"/>
    </xf>
    <xf numFmtId="164" fontId="20" fillId="21" borderId="58" xfId="0" applyNumberFormat="1" applyFont="1" applyFill="1" applyBorder="1" applyAlignment="1" applyProtection="1">
      <alignment horizontal="center" vertical="center"/>
      <protection hidden="1"/>
    </xf>
    <xf numFmtId="0" fontId="20" fillId="0" borderId="58" xfId="0" applyFont="1" applyBorder="1" applyAlignment="1">
      <alignment horizontal="center" vertical="center"/>
    </xf>
    <xf numFmtId="14" fontId="20" fillId="0" borderId="58" xfId="0" applyNumberFormat="1" applyFont="1" applyBorder="1" applyAlignment="1">
      <alignment horizontal="center" vertical="center"/>
    </xf>
    <xf numFmtId="0" fontId="20" fillId="21" borderId="58" xfId="0" applyFont="1" applyFill="1" applyBorder="1" applyAlignment="1" applyProtection="1">
      <alignment horizontal="center" vertical="center"/>
      <protection hidden="1"/>
    </xf>
    <xf numFmtId="0" fontId="20" fillId="21" borderId="60" xfId="0" applyFont="1" applyFill="1" applyBorder="1" applyAlignment="1" applyProtection="1">
      <alignment horizontal="center" vertical="center"/>
      <protection hidden="1"/>
    </xf>
    <xf numFmtId="0" fontId="20" fillId="0" borderId="58" xfId="0" applyFont="1" applyBorder="1" applyAlignment="1">
      <alignment vertical="center" wrapText="1"/>
    </xf>
    <xf numFmtId="0" fontId="28" fillId="22" borderId="4" xfId="0" applyFont="1" applyFill="1" applyBorder="1" applyAlignment="1" applyProtection="1">
      <alignment horizontal="center" vertical="center" wrapText="1"/>
      <protection hidden="1"/>
    </xf>
    <xf numFmtId="0" fontId="28" fillId="22" borderId="5" xfId="0" applyFont="1" applyFill="1" applyBorder="1" applyAlignment="1" applyProtection="1">
      <alignment horizontal="center" vertical="center" wrapText="1"/>
      <protection hidden="1"/>
    </xf>
    <xf numFmtId="9" fontId="28" fillId="22" borderId="4" xfId="1" applyFont="1" applyFill="1" applyBorder="1" applyAlignment="1" applyProtection="1">
      <alignment horizontal="center" vertical="center" wrapText="1"/>
      <protection hidden="1"/>
    </xf>
    <xf numFmtId="9" fontId="28" fillId="22" borderId="5" xfId="1" applyFont="1" applyFill="1" applyBorder="1" applyAlignment="1" applyProtection="1">
      <alignment horizontal="center" vertical="center" wrapText="1"/>
      <protection hidden="1"/>
    </xf>
    <xf numFmtId="9" fontId="28" fillId="22" borderId="4" xfId="0" applyNumberFormat="1" applyFont="1" applyFill="1" applyBorder="1" applyAlignment="1" applyProtection="1">
      <alignment horizontal="center" vertical="center"/>
      <protection hidden="1"/>
    </xf>
    <xf numFmtId="9" fontId="28" fillId="22" borderId="5" xfId="0" applyNumberFormat="1" applyFont="1" applyFill="1" applyBorder="1" applyAlignment="1" applyProtection="1">
      <alignment horizontal="center" vertical="center"/>
      <protection hidden="1"/>
    </xf>
    <xf numFmtId="164" fontId="28" fillId="22" borderId="4" xfId="0" applyNumberFormat="1" applyFont="1" applyFill="1" applyBorder="1" applyAlignment="1" applyProtection="1">
      <alignment horizontal="center" vertical="center"/>
      <protection hidden="1"/>
    </xf>
    <xf numFmtId="164" fontId="28" fillId="22" borderId="5" xfId="0" applyNumberFormat="1" applyFont="1" applyFill="1" applyBorder="1" applyAlignment="1" applyProtection="1">
      <alignment horizontal="center" vertical="center"/>
      <protection hidden="1"/>
    </xf>
    <xf numFmtId="0" fontId="28" fillId="22" borderId="4" xfId="0" applyFont="1" applyFill="1" applyBorder="1" applyAlignment="1" applyProtection="1">
      <alignment horizontal="center" vertical="center"/>
      <protection hidden="1"/>
    </xf>
    <xf numFmtId="0" fontId="28" fillId="22" borderId="5" xfId="0" applyFont="1" applyFill="1" applyBorder="1" applyAlignment="1" applyProtection="1">
      <alignment horizontal="center" vertical="center"/>
      <protection hidden="1"/>
    </xf>
    <xf numFmtId="164" fontId="28" fillId="22" borderId="4" xfId="1" applyNumberFormat="1" applyFont="1" applyFill="1" applyBorder="1" applyAlignment="1" applyProtection="1">
      <alignment horizontal="center" vertical="center"/>
      <protection hidden="1"/>
    </xf>
    <xf numFmtId="164" fontId="28" fillId="22" borderId="5" xfId="1" applyNumberFormat="1" applyFont="1" applyFill="1" applyBorder="1" applyAlignment="1" applyProtection="1">
      <alignment horizontal="center" vertical="center"/>
      <protection hidden="1"/>
    </xf>
    <xf numFmtId="164" fontId="28" fillId="22" borderId="3" xfId="1" applyNumberFormat="1" applyFont="1" applyFill="1" applyBorder="1" applyAlignment="1" applyProtection="1">
      <alignment horizontal="center" vertical="center"/>
      <protection hidden="1"/>
    </xf>
    <xf numFmtId="0" fontId="28" fillId="22" borderId="3" xfId="0" applyFont="1" applyFill="1" applyBorder="1" applyAlignment="1" applyProtection="1">
      <alignment horizontal="center" vertical="center" wrapText="1"/>
      <protection hidden="1"/>
    </xf>
    <xf numFmtId="9" fontId="28" fillId="22" borderId="3" xfId="0" applyNumberFormat="1" applyFont="1" applyFill="1" applyBorder="1" applyAlignment="1" applyProtection="1">
      <alignment horizontal="center" vertical="center"/>
      <protection hidden="1"/>
    </xf>
    <xf numFmtId="164" fontId="28" fillId="22" borderId="3" xfId="0" applyNumberFormat="1" applyFont="1" applyFill="1" applyBorder="1" applyAlignment="1" applyProtection="1">
      <alignment horizontal="center" vertical="center"/>
      <protection hidden="1"/>
    </xf>
    <xf numFmtId="0" fontId="28" fillId="22" borderId="3" xfId="0" applyFont="1" applyFill="1" applyBorder="1" applyAlignment="1" applyProtection="1">
      <alignment horizontal="center" vertical="center"/>
      <protection hidden="1"/>
    </xf>
    <xf numFmtId="0" fontId="1" fillId="0" borderId="2" xfId="0" applyFont="1" applyBorder="1" applyAlignment="1">
      <alignment horizontal="center" vertical="center"/>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xf>
    <xf numFmtId="0" fontId="24" fillId="2" borderId="0" xfId="0" applyFont="1" applyFill="1" applyAlignment="1">
      <alignment horizontal="center" vertical="center" wrapText="1" readingOrder="1"/>
    </xf>
    <xf numFmtId="0" fontId="15" fillId="4" borderId="20" xfId="0" applyFont="1" applyFill="1" applyBorder="1" applyAlignment="1">
      <alignment horizontal="left" wrapText="1" readingOrder="1"/>
    </xf>
    <xf numFmtId="0" fontId="15" fillId="4" borderId="22" xfId="0" applyFont="1" applyFill="1" applyBorder="1" applyAlignment="1">
      <alignment horizontal="left" wrapText="1" readingOrder="1"/>
    </xf>
    <xf numFmtId="0" fontId="7" fillId="3" borderId="28" xfId="0" applyFont="1" applyFill="1" applyBorder="1" applyAlignment="1">
      <alignment horizontal="center" vertical="center" wrapText="1" readingOrder="1"/>
    </xf>
    <xf numFmtId="0" fontId="7" fillId="3" borderId="26" xfId="0" applyFont="1" applyFill="1" applyBorder="1" applyAlignment="1">
      <alignment horizontal="center" vertical="center" wrapText="1" readingOrder="1"/>
    </xf>
    <xf numFmtId="0" fontId="15" fillId="3" borderId="20" xfId="0" applyFont="1" applyFill="1" applyBorder="1" applyAlignment="1">
      <alignment horizontal="left" wrapText="1" readingOrder="1"/>
    </xf>
    <xf numFmtId="0" fontId="15" fillId="3" borderId="22" xfId="0" applyFont="1" applyFill="1" applyBorder="1" applyAlignment="1">
      <alignment horizontal="left" wrapText="1" readingOrder="1"/>
    </xf>
    <xf numFmtId="0" fontId="15" fillId="11" borderId="20" xfId="0" applyFont="1" applyFill="1" applyBorder="1" applyAlignment="1">
      <alignment horizontal="left" wrapText="1" readingOrder="1"/>
    </xf>
    <xf numFmtId="0" fontId="15" fillId="11" borderId="22" xfId="0" applyFont="1" applyFill="1" applyBorder="1" applyAlignment="1">
      <alignment horizontal="left" wrapText="1" readingOrder="1"/>
    </xf>
    <xf numFmtId="0" fontId="15" fillId="12" borderId="20" xfId="0" applyFont="1" applyFill="1" applyBorder="1" applyAlignment="1">
      <alignment horizontal="left" wrapText="1" readingOrder="1"/>
    </xf>
    <xf numFmtId="0" fontId="15" fillId="12" borderId="22" xfId="0" applyFont="1" applyFill="1" applyBorder="1" applyAlignment="1">
      <alignment horizontal="left" wrapText="1" readingOrder="1"/>
    </xf>
    <xf numFmtId="0" fontId="11" fillId="12" borderId="26" xfId="0" applyFont="1" applyFill="1" applyBorder="1" applyAlignment="1">
      <alignment horizontal="center" vertical="center" wrapText="1" readingOrder="1"/>
    </xf>
    <xf numFmtId="0" fontId="11" fillId="12" borderId="27" xfId="0" applyFont="1" applyFill="1" applyBorder="1" applyAlignment="1">
      <alignment horizontal="center" vertical="center" wrapText="1" readingOrder="1"/>
    </xf>
    <xf numFmtId="0" fontId="7" fillId="11" borderId="28" xfId="0" applyFont="1" applyFill="1" applyBorder="1" applyAlignment="1">
      <alignment horizontal="center" vertical="center" wrapText="1" readingOrder="1"/>
    </xf>
    <xf numFmtId="0" fontId="7" fillId="11" borderId="27" xfId="0" applyFont="1" applyFill="1" applyBorder="1" applyAlignment="1">
      <alignment horizontal="center" vertical="center" wrapText="1" readingOrder="1"/>
    </xf>
    <xf numFmtId="0" fontId="7" fillId="4" borderId="28" xfId="0" applyFont="1" applyFill="1" applyBorder="1" applyAlignment="1">
      <alignment horizontal="center" vertical="center" wrapText="1" readingOrder="1"/>
    </xf>
    <xf numFmtId="0" fontId="7" fillId="4" borderId="27" xfId="0" applyFont="1" applyFill="1" applyBorder="1" applyAlignment="1">
      <alignment horizontal="center" vertical="center" wrapText="1" readingOrder="1"/>
    </xf>
    <xf numFmtId="0" fontId="25" fillId="0" borderId="0" xfId="0" applyFont="1" applyAlignment="1">
      <alignment horizontal="center"/>
    </xf>
    <xf numFmtId="0" fontId="2" fillId="0" borderId="0" xfId="0" applyFont="1" applyAlignment="1">
      <alignment horizontal="center"/>
    </xf>
    <xf numFmtId="0" fontId="15" fillId="0" borderId="0" xfId="0" applyFont="1" applyAlignment="1">
      <alignment horizontal="left" wrapText="1" readingOrder="1"/>
    </xf>
    <xf numFmtId="0" fontId="24" fillId="16" borderId="0" xfId="0" applyFont="1" applyFill="1" applyAlignment="1">
      <alignment horizontal="center" vertical="center" wrapText="1" readingOrder="1"/>
    </xf>
    <xf numFmtId="0" fontId="24" fillId="10" borderId="18" xfId="0" applyFont="1" applyFill="1" applyBorder="1" applyAlignment="1">
      <alignment horizontal="center" vertical="center" textRotation="90" wrapText="1" readingOrder="1"/>
    </xf>
    <xf numFmtId="0" fontId="4" fillId="0" borderId="0" xfId="0" applyFont="1" applyAlignment="1">
      <alignment horizontal="left"/>
    </xf>
    <xf numFmtId="0" fontId="0" fillId="0" borderId="0" xfId="0" applyAlignment="1">
      <alignment horizontal="left"/>
    </xf>
    <xf numFmtId="0" fontId="6" fillId="2" borderId="1" xfId="0" applyFont="1" applyFill="1" applyBorder="1" applyAlignment="1">
      <alignment horizontal="center" vertical="center" wrapText="1" readingOrder="1"/>
    </xf>
    <xf numFmtId="0" fontId="7" fillId="0" borderId="1" xfId="0" applyFont="1" applyBorder="1" applyAlignment="1">
      <alignment horizontal="center" vertical="center" wrapText="1" readingOrder="1"/>
    </xf>
    <xf numFmtId="0" fontId="1" fillId="0" borderId="1" xfId="0" applyFont="1" applyBorder="1" applyAlignment="1">
      <alignment horizontal="center" vertical="center"/>
    </xf>
    <xf numFmtId="0" fontId="1" fillId="17" borderId="1" xfId="0" applyFont="1" applyFill="1" applyBorder="1" applyAlignment="1">
      <alignment horizontal="center" vertical="center" wrapText="1"/>
    </xf>
    <xf numFmtId="0" fontId="26" fillId="17" borderId="1" xfId="0" applyFont="1" applyFill="1" applyBorder="1" applyAlignment="1">
      <alignment horizontal="center" vertical="center" wrapText="1"/>
    </xf>
    <xf numFmtId="0" fontId="27" fillId="17"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left" vertical="center"/>
    </xf>
    <xf numFmtId="0" fontId="4" fillId="19" borderId="1" xfId="0" applyFont="1" applyFill="1" applyBorder="1" applyAlignment="1">
      <alignment horizontal="center"/>
    </xf>
    <xf numFmtId="0" fontId="0" fillId="0" borderId="1" xfId="0" applyBorder="1" applyAlignment="1">
      <alignment horizontal="center"/>
    </xf>
    <xf numFmtId="0" fontId="0" fillId="19" borderId="1" xfId="0" applyFill="1" applyBorder="1" applyAlignment="1">
      <alignment horizontal="center"/>
    </xf>
    <xf numFmtId="0" fontId="0" fillId="19" borderId="1" xfId="0" applyFill="1" applyBorder="1" applyAlignment="1">
      <alignment horizontal="center" wrapText="1"/>
    </xf>
    <xf numFmtId="0" fontId="16" fillId="19" borderId="1" xfId="0" applyFont="1" applyFill="1" applyBorder="1" applyAlignment="1">
      <alignment horizontal="center" vertical="center" wrapText="1"/>
    </xf>
    <xf numFmtId="0" fontId="16" fillId="18" borderId="1" xfId="0" applyFont="1" applyFill="1" applyBorder="1" applyAlignment="1">
      <alignment horizontal="center" vertical="center"/>
    </xf>
    <xf numFmtId="0" fontId="16" fillId="19" borderId="1" xfId="0" applyFont="1" applyFill="1" applyBorder="1" applyAlignment="1">
      <alignment horizontal="center" vertical="center"/>
    </xf>
  </cellXfs>
  <cellStyles count="2">
    <cellStyle name="Normal" xfId="0" builtinId="0"/>
    <cellStyle name="Porcentaje" xfId="1" builtinId="5"/>
  </cellStyles>
  <dxfs count="809">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patternType="solid">
          <bgColor rgb="FF00B050"/>
        </patternFill>
      </fill>
    </dxf>
    <dxf>
      <fill>
        <patternFill patternType="solid">
          <bgColor rgb="FFFF0000"/>
        </patternFill>
      </fill>
    </dxf>
    <dxf>
      <fill>
        <patternFill patternType="solid">
          <bgColor rgb="FFFFFF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92D050"/>
        </patternFill>
      </fill>
    </dxf>
    <dxf>
      <fill>
        <patternFill patternType="solid">
          <bgColor rgb="FFFF0000"/>
        </patternFill>
      </fill>
    </dxf>
    <dxf>
      <fill>
        <patternFill patternType="solid">
          <bgColor theme="5"/>
        </patternFill>
      </fill>
    </dxf>
    <dxf>
      <fill>
        <patternFill patternType="solid">
          <bgColor rgb="FFFFFF00"/>
        </patternFill>
      </fill>
    </dxf>
    <dxf>
      <fill>
        <patternFill patternType="solid">
          <bgColor rgb="FFFFFF00"/>
        </patternFill>
      </fill>
    </dxf>
    <dxf>
      <fill>
        <patternFill patternType="solid">
          <bgColor rgb="FF92D050"/>
        </patternFill>
      </fill>
    </dxf>
    <dxf>
      <fill>
        <patternFill patternType="solid">
          <bgColor rgb="FF00B050"/>
        </patternFill>
      </fill>
    </dxf>
    <dxf>
      <fill>
        <patternFill patternType="solid">
          <bgColor rgb="FFFF0000"/>
        </patternFill>
      </fill>
    </dxf>
    <dxf>
      <fill>
        <patternFill patternType="solid">
          <bgColor rgb="FFFFFF00"/>
        </patternFill>
      </fill>
    </dxf>
    <dxf>
      <fill>
        <patternFill patternType="solid">
          <bgColor rgb="FFFF0000"/>
        </patternFill>
      </fill>
    </dxf>
    <dxf>
      <fill>
        <patternFill patternType="solid">
          <bgColor rgb="FFFF6600"/>
        </patternFill>
      </fill>
    </dxf>
    <dxf>
      <fill>
        <patternFill patternType="solid">
          <bgColor rgb="FFFFFF00"/>
        </patternFill>
      </fill>
    </dxf>
    <dxf>
      <fill>
        <patternFill patternType="solid">
          <bgColor rgb="FF9ECA80"/>
        </patternFill>
      </fill>
    </dxf>
    <dxf>
      <fill>
        <patternFill patternType="solid">
          <bgColor rgb="FFFF0000"/>
        </patternFill>
      </fill>
    </dxf>
    <dxf>
      <fill>
        <patternFill patternType="solid">
          <bgColor rgb="FFFF0000"/>
        </patternFill>
      </fill>
    </dxf>
    <dxf>
      <fill>
        <patternFill patternType="solid">
          <bgColor rgb="FFFF6600"/>
        </patternFill>
      </fill>
    </dxf>
    <dxf>
      <fill>
        <patternFill patternType="solid">
          <bgColor rgb="FFFFFF00"/>
        </patternFill>
      </fill>
    </dxf>
    <dxf>
      <fill>
        <patternFill patternType="solid">
          <bgColor rgb="FF9ECA8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ED7D31"/>
          <bgColor rgb="FFED7D31"/>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6600"/>
          <bgColor rgb="FFFF6600"/>
        </patternFill>
      </fill>
    </dxf>
    <dxf>
      <fill>
        <patternFill patternType="solid">
          <fgColor rgb="FFFFFF00"/>
          <bgColor rgb="FFFFFF00"/>
        </patternFill>
      </fill>
    </dxf>
    <dxf>
      <fill>
        <patternFill patternType="solid">
          <fgColor rgb="FF9ECA80"/>
          <bgColor rgb="FF9ECA80"/>
        </patternFill>
      </fill>
    </dxf>
    <dxf>
      <fill>
        <patternFill patternType="solid">
          <fgColor rgb="FFFF0000"/>
          <bgColor rgb="FFFF0000"/>
        </patternFill>
      </fill>
    </dxf>
    <dxf>
      <fill>
        <patternFill patternType="solid">
          <fgColor rgb="FFFF6600"/>
          <bgColor rgb="FFFF6600"/>
        </patternFill>
      </fill>
    </dxf>
    <dxf>
      <fill>
        <patternFill patternType="solid">
          <fgColor rgb="FFFFFF00"/>
          <bgColor rgb="FFFFFF00"/>
        </patternFill>
      </fill>
    </dxf>
    <dxf>
      <fill>
        <patternFill patternType="solid">
          <fgColor rgb="FF9ECA80"/>
          <bgColor rgb="FF9ECA8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ED7D31"/>
          <bgColor rgb="FFED7D31"/>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6600"/>
          <bgColor rgb="FFFF6600"/>
        </patternFill>
      </fill>
    </dxf>
    <dxf>
      <fill>
        <patternFill patternType="solid">
          <fgColor rgb="FFFFFF00"/>
          <bgColor rgb="FFFFFF00"/>
        </patternFill>
      </fill>
    </dxf>
    <dxf>
      <fill>
        <patternFill patternType="solid">
          <fgColor rgb="FF9ECA80"/>
          <bgColor rgb="FF9ECA8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6600"/>
          <bgColor rgb="FFFF6600"/>
        </patternFill>
      </fill>
    </dxf>
    <dxf>
      <fill>
        <patternFill patternType="solid">
          <fgColor rgb="FFFFFF00"/>
          <bgColor rgb="FFFFFF00"/>
        </patternFill>
      </fill>
    </dxf>
    <dxf>
      <fill>
        <patternFill patternType="solid">
          <fgColor rgb="FF9ECA80"/>
          <bgColor rgb="FF9ECA8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6600"/>
          <bgColor rgb="FFFF6600"/>
        </patternFill>
      </fill>
    </dxf>
    <dxf>
      <fill>
        <patternFill patternType="solid">
          <fgColor rgb="FFFFFF00"/>
          <bgColor rgb="FFFFFF00"/>
        </patternFill>
      </fill>
    </dxf>
    <dxf>
      <fill>
        <patternFill patternType="solid">
          <fgColor rgb="FF9ECA80"/>
          <bgColor rgb="FF9ECA8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6600"/>
          <bgColor rgb="FFFF6600"/>
        </patternFill>
      </fill>
    </dxf>
    <dxf>
      <fill>
        <patternFill patternType="solid">
          <fgColor rgb="FFFFFF00"/>
          <bgColor rgb="FFFFFF00"/>
        </patternFill>
      </fill>
    </dxf>
    <dxf>
      <fill>
        <patternFill patternType="solid">
          <fgColor rgb="FF9ECA80"/>
          <bgColor rgb="FF9ECA8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6600"/>
        </patternFill>
      </fill>
    </dxf>
    <dxf>
      <fill>
        <patternFill patternType="solid">
          <bgColor rgb="FFFFFF00"/>
        </patternFill>
      </fill>
    </dxf>
    <dxf>
      <fill>
        <patternFill>
          <bgColor rgb="FF9ECA80"/>
        </patternFill>
      </fill>
    </dxf>
    <dxf>
      <fill>
        <patternFill>
          <bgColor rgb="FF00B050"/>
        </patternFill>
      </fill>
    </dxf>
    <dxf>
      <fill>
        <patternFill>
          <bgColor rgb="FFFF0000"/>
        </patternFill>
      </fill>
    </dxf>
    <dxf>
      <fill>
        <patternFill>
          <bgColor rgb="FFFFFF00"/>
        </patternFill>
      </fill>
    </dxf>
  </dxfs>
  <tableStyles count="0" defaultTableStyle="TableStyleMedium2" defaultPivotStyle="PivotStyleLight16"/>
  <colors>
    <mruColors>
      <color rgb="FF00FF00"/>
      <color rgb="FF9AC87A"/>
      <color rgb="FF9ECA80"/>
      <color rgb="FF99FF99"/>
      <color rgb="FF99FFCC"/>
      <color rgb="FFFF66FF"/>
      <color rgb="FFFDAFF4"/>
      <color rgb="FFFFFF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1156608</xdr:colOff>
      <xdr:row>1</xdr:row>
      <xdr:rowOff>120650</xdr:rowOff>
    </xdr:from>
    <xdr:to>
      <xdr:col>3</xdr:col>
      <xdr:colOff>645506</xdr:colOff>
      <xdr:row>8</xdr:row>
      <xdr:rowOff>118469</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1156608" y="311150"/>
          <a:ext cx="2158093" cy="1331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1971674</xdr:colOff>
      <xdr:row>21</xdr:row>
      <xdr:rowOff>76199</xdr:rowOff>
    </xdr:from>
    <xdr:to>
      <xdr:col>1</xdr:col>
      <xdr:colOff>6429375</xdr:colOff>
      <xdr:row>21</xdr:row>
      <xdr:rowOff>2733674</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1"/>
        <a:srcRect l="5198" t="33425" r="41559" b="19107"/>
        <a:stretch/>
      </xdr:blipFill>
      <xdr:spPr>
        <a:xfrm>
          <a:off x="2438399" y="4867274"/>
          <a:ext cx="4457701" cy="26574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ont\Downloads\es-sig-rg-15_mapa_de_riesgos_de_corrupcinn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cont\Downloads\es-sig-rg-15_control_disciplinario_santander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cont\Downloads\es-sig-rg-15_mapa_de_riesgos_de_corrupcion_r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cont\Downloads\es-sig-rg-15__mapa_de_riesgos_de_corrupcinn0rig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cont\Downloads\es-sig-rg-15__mapa_de_riesgos_de_corrupcin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cont\Downloads\es-sig-rg-15_mapa_de_riesgos_de_corrupcin_de_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SIG-RG-15"/>
      <sheetName val="Instructivo Mapa de riesgos"/>
      <sheetName val="Codificacion Riesgos"/>
      <sheetName val="Clasificacion del Riesgo"/>
      <sheetName val="Tabla de Probabilidad"/>
      <sheetName val="Tabla de Impacto"/>
      <sheetName val="Matriz de Calor"/>
      <sheetName val=" Controles Atributos"/>
      <sheetName val="Datos"/>
    </sheetNames>
    <sheetDataSet>
      <sheetData sheetId="0" refreshError="1"/>
      <sheetData sheetId="1" refreshError="1"/>
      <sheetData sheetId="2">
        <row r="6">
          <cell r="C6" t="str">
            <v>CONTROL INTERNO</v>
          </cell>
          <cell r="D6" t="str">
            <v>CI</v>
          </cell>
        </row>
        <row r="7">
          <cell r="C7" t="str">
            <v>CONTROL DISCIPLINARIO</v>
          </cell>
          <cell r="D7" t="str">
            <v>CD</v>
          </cell>
        </row>
        <row r="8">
          <cell r="C8" t="str">
            <v>OFICINA JURIDICA</v>
          </cell>
          <cell r="D8" t="str">
            <v>JUR</v>
          </cell>
        </row>
        <row r="9">
          <cell r="C9" t="str">
            <v>SECRETARÍA DE CULTURA Y TURISMO</v>
          </cell>
          <cell r="D9" t="str">
            <v>SCT</v>
          </cell>
        </row>
        <row r="10">
          <cell r="C10" t="str">
            <v>SECRETARÍA DE MUJER Y EQUIDAD DE GENERO</v>
          </cell>
          <cell r="D10" t="str">
            <v>MEG</v>
          </cell>
        </row>
        <row r="11">
          <cell r="C11" t="str">
            <v>SECRETARÍA DE VIVIENDA Y HÁBITAT SUSTENTABLE</v>
          </cell>
          <cell r="D11" t="str">
            <v>VHS</v>
          </cell>
        </row>
        <row r="12">
          <cell r="C12" t="str">
            <v>SECRETARÍA PLANEACION - DESPACHO</v>
          </cell>
          <cell r="D12" t="str">
            <v>PLA</v>
          </cell>
        </row>
        <row r="13">
          <cell r="C13" t="str">
            <v xml:space="preserve">Dirección de Sistemas Integrados de Gestión </v>
          </cell>
          <cell r="D13" t="str">
            <v>SIG</v>
          </cell>
        </row>
        <row r="14">
          <cell r="C14" t="str">
            <v>Dirección de Prospectiva Territorial</v>
          </cell>
          <cell r="D14" t="str">
            <v>PRO</v>
          </cell>
        </row>
        <row r="15">
          <cell r="C15" t="str">
            <v>Dirección de Regalias</v>
          </cell>
          <cell r="D15" t="str">
            <v>REG</v>
          </cell>
        </row>
        <row r="16">
          <cell r="C16" t="str">
            <v>SECRETARÍA DE HACIENDA - DESPACHO</v>
          </cell>
          <cell r="D16" t="str">
            <v>HAC</v>
          </cell>
        </row>
        <row r="17">
          <cell r="C17" t="str">
            <v>Dirección Presupuesto</v>
          </cell>
          <cell r="D17" t="str">
            <v>PRE</v>
          </cell>
        </row>
        <row r="18">
          <cell r="C18" t="str">
            <v>Dirección Ingresos</v>
          </cell>
          <cell r="D18" t="str">
            <v>ING</v>
          </cell>
        </row>
        <row r="19">
          <cell r="C19" t="str">
            <v>Dirección Contabilidad</v>
          </cell>
          <cell r="D19" t="str">
            <v>CON</v>
          </cell>
        </row>
        <row r="20">
          <cell r="C20" t="str">
            <v>Dirección Tesoreria</v>
          </cell>
          <cell r="D20" t="str">
            <v>TES</v>
          </cell>
        </row>
        <row r="21">
          <cell r="C21" t="str">
            <v>SECRETARÍA DE AGRICULTURA - DESPACHO</v>
          </cell>
          <cell r="D21" t="str">
            <v>AGR</v>
          </cell>
        </row>
        <row r="22">
          <cell r="C22" t="str">
            <v>Dirección Desarrollo Rural y Ambiental</v>
          </cell>
          <cell r="D22" t="str">
            <v>DRA</v>
          </cell>
        </row>
        <row r="23">
          <cell r="C23" t="str">
            <v>SECRETARÍA DE DESARROLLO - DESPACHO</v>
          </cell>
          <cell r="D23" t="str">
            <v>DES</v>
          </cell>
        </row>
        <row r="24">
          <cell r="C24" t="str">
            <v>Dirección de Productividad y Competitividad</v>
          </cell>
          <cell r="D24" t="str">
            <v>PYC</v>
          </cell>
        </row>
        <row r="25">
          <cell r="C25" t="str">
            <v>Dirección de Desarrollo Social</v>
          </cell>
          <cell r="D25" t="str">
            <v>DDS</v>
          </cell>
        </row>
        <row r="26">
          <cell r="C26" t="str">
            <v>SECRETARÍA DE EDUCACIÓN - DESPACHO</v>
          </cell>
          <cell r="D26" t="str">
            <v>EDU</v>
          </cell>
        </row>
        <row r="27">
          <cell r="C27" t="str">
            <v>Dirección Administrativa y Financiera</v>
          </cell>
          <cell r="D27" t="str">
            <v>AYF</v>
          </cell>
        </row>
        <row r="28">
          <cell r="C28" t="str">
            <v>Dirección Estrátegica</v>
          </cell>
          <cell r="D28" t="str">
            <v>EST</v>
          </cell>
        </row>
        <row r="29">
          <cell r="C29" t="str">
            <v>SECRETARÍA GENERAL - DESPACHO</v>
          </cell>
          <cell r="D29" t="str">
            <v>GEN</v>
          </cell>
        </row>
        <row r="30">
          <cell r="C30" t="str">
            <v>Dirección Talento Humano</v>
          </cell>
          <cell r="D30" t="str">
            <v>TH</v>
          </cell>
        </row>
        <row r="31">
          <cell r="C31" t="str">
            <v>Dirección de Contratación Bienes y Servicios</v>
          </cell>
          <cell r="D31" t="str">
            <v>CBS</v>
          </cell>
        </row>
        <row r="32">
          <cell r="C32" t="str">
            <v>Dirección de Atención al Ciudadano</v>
          </cell>
          <cell r="D32" t="str">
            <v>AC</v>
          </cell>
        </row>
        <row r="33">
          <cell r="C33" t="str">
            <v>SECRETARÍA DE LAS TIC - DESPACHO</v>
          </cell>
          <cell r="D33" t="str">
            <v>TIC</v>
          </cell>
        </row>
        <row r="34">
          <cell r="C34" t="str">
            <v>Dirección de Sistemas de Información</v>
          </cell>
          <cell r="D34" t="str">
            <v>DSI</v>
          </cell>
        </row>
        <row r="35">
          <cell r="C35" t="str">
            <v>SECRETARÍA DE INFRAESTRUCTURA - DESPACHO</v>
          </cell>
          <cell r="D35" t="str">
            <v>INF</v>
          </cell>
        </row>
        <row r="36">
          <cell r="C36" t="str">
            <v>Dirección de Proyectos de Infraestructura</v>
          </cell>
          <cell r="D36" t="str">
            <v>PI</v>
          </cell>
        </row>
        <row r="37">
          <cell r="C37" t="str">
            <v>Dirección de Gestión de Infraestructura</v>
          </cell>
          <cell r="D37" t="str">
            <v>GI</v>
          </cell>
        </row>
        <row r="38">
          <cell r="C38" t="str">
            <v>Dirección de Aguas y Saneamiento Básico</v>
          </cell>
          <cell r="D38" t="str">
            <v>ASB</v>
          </cell>
        </row>
        <row r="39">
          <cell r="C39" t="str">
            <v>Dirección de Asuntos Minero Energéticos</v>
          </cell>
          <cell r="D39" t="str">
            <v>AME</v>
          </cell>
        </row>
        <row r="40">
          <cell r="C40" t="str">
            <v>SECRETARÍA DE INTERIOR - DESPACHO</v>
          </cell>
          <cell r="D40" t="str">
            <v>INT</v>
          </cell>
        </row>
        <row r="41">
          <cell r="C41" t="str">
            <v>Dirección de Víctimas</v>
          </cell>
          <cell r="D41" t="str">
            <v>DVI</v>
          </cell>
        </row>
        <row r="42">
          <cell r="C42" t="str">
            <v>SECRETARÍA DE SALUD - DESPACHO</v>
          </cell>
          <cell r="D42" t="str">
            <v>SAL</v>
          </cell>
        </row>
        <row r="43">
          <cell r="C43" t="str">
            <v>Dirección de Planeación</v>
          </cell>
          <cell r="D43" t="str">
            <v>DPS</v>
          </cell>
        </row>
        <row r="44">
          <cell r="C44" t="str">
            <v>Dirección Desarrollo de Servicios, Vigilacia y Control</v>
          </cell>
          <cell r="D44" t="str">
            <v>SVC</v>
          </cell>
        </row>
        <row r="45">
          <cell r="C45" t="str">
            <v>Dirección de Salud Integral</v>
          </cell>
          <cell r="D45" t="str">
            <v>SIN</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SIG-RG-15"/>
      <sheetName val="Instructivo Mapa de riesgos"/>
      <sheetName val="Codificacion Riesgos"/>
      <sheetName val="Clasificacion del Riesgo"/>
      <sheetName val="Tabla de Probabilidad"/>
      <sheetName val="Tabla de Impacto"/>
      <sheetName val="Matriz de Calor"/>
      <sheetName val=" Controles Atributos"/>
      <sheetName val="Datos"/>
    </sheetNames>
    <sheetDataSet>
      <sheetData sheetId="0" refreshError="1"/>
      <sheetData sheetId="1" refreshError="1"/>
      <sheetData sheetId="2">
        <row r="6">
          <cell r="B6" t="str">
            <v>CONTROL INTERNO</v>
          </cell>
          <cell r="C6" t="str">
            <v>CI</v>
          </cell>
        </row>
        <row r="7">
          <cell r="B7" t="str">
            <v>CONTROL DISCIPLINARIO</v>
          </cell>
          <cell r="C7" t="str">
            <v>CD</v>
          </cell>
        </row>
        <row r="8">
          <cell r="B8" t="str">
            <v>DIRECCIÓN DE GESTIÓN DEL RIESGO</v>
          </cell>
          <cell r="C8" t="str">
            <v>DGR</v>
          </cell>
        </row>
        <row r="9">
          <cell r="B9" t="str">
            <v>OFICINA JURIDICA</v>
          </cell>
          <cell r="C9" t="str">
            <v>JUR</v>
          </cell>
        </row>
        <row r="10">
          <cell r="B10" t="str">
            <v>SECRETARÍA DE CULTURA Y TURISMO</v>
          </cell>
          <cell r="C10" t="str">
            <v>SCT</v>
          </cell>
        </row>
        <row r="11">
          <cell r="B11" t="str">
            <v>SECRETARÍA DE MUJER Y EQUIDAD DE GENERO</v>
          </cell>
          <cell r="C11" t="str">
            <v>MEG</v>
          </cell>
        </row>
        <row r="12">
          <cell r="B12" t="str">
            <v>SECRETARÍA DE VIVIENDA Y HÁBITAT SUSTENTABLE</v>
          </cell>
          <cell r="C12" t="str">
            <v>VHS</v>
          </cell>
        </row>
        <row r="13">
          <cell r="B13" t="str">
            <v>SECRETARÍA PLANEACION</v>
          </cell>
          <cell r="C13" t="str">
            <v>PLA</v>
          </cell>
        </row>
        <row r="14">
          <cell r="B14" t="str">
            <v xml:space="preserve">Dirección de Sistemas Integrados de Gestión </v>
          </cell>
          <cell r="C14" t="str">
            <v>SIG</v>
          </cell>
        </row>
        <row r="15">
          <cell r="B15" t="str">
            <v>Sistema de Gestion Ambiental</v>
          </cell>
          <cell r="C15" t="str">
            <v>SGA</v>
          </cell>
        </row>
        <row r="16">
          <cell r="B16" t="str">
            <v>Sistema de Gestion de Seguridad y Salud en el Trabajo</v>
          </cell>
          <cell r="C16" t="str">
            <v>SST</v>
          </cell>
        </row>
        <row r="17">
          <cell r="B17" t="str">
            <v>SECRETARÍA DE HACIENDA</v>
          </cell>
          <cell r="C17" t="str">
            <v>HAC</v>
          </cell>
        </row>
        <row r="18">
          <cell r="B18" t="str">
            <v>SECRETARÍA DE AGRICULTURA</v>
          </cell>
          <cell r="C18" t="str">
            <v>AGR</v>
          </cell>
        </row>
        <row r="19">
          <cell r="B19" t="str">
            <v>SECRETARÍA DE DESARROLLO</v>
          </cell>
          <cell r="C19" t="str">
            <v>DES</v>
          </cell>
        </row>
        <row r="20">
          <cell r="B20" t="str">
            <v>SECRETARÍA DE EDUCACIÓN</v>
          </cell>
          <cell r="C20" t="str">
            <v>EDU</v>
          </cell>
        </row>
        <row r="21">
          <cell r="B21" t="str">
            <v>SECRETARÍA GENERAL</v>
          </cell>
          <cell r="C21" t="str">
            <v>GEN</v>
          </cell>
        </row>
        <row r="22">
          <cell r="B22" t="str">
            <v>Grupo de Pensiones Territorial Santander</v>
          </cell>
          <cell r="C22" t="str">
            <v>PTS</v>
          </cell>
        </row>
        <row r="23">
          <cell r="B23" t="str">
            <v>Grupo de Fondo de Cesantias</v>
          </cell>
          <cell r="C23" t="str">
            <v>GFS</v>
          </cell>
        </row>
        <row r="24">
          <cell r="B24" t="str">
            <v>Dirección Talento Humano</v>
          </cell>
          <cell r="C24" t="str">
            <v>TH</v>
          </cell>
        </row>
        <row r="25">
          <cell r="B25" t="str">
            <v>Dirección de Contratación Bienes y Servicios</v>
          </cell>
          <cell r="C25" t="str">
            <v>CBS</v>
          </cell>
        </row>
        <row r="26">
          <cell r="B26" t="str">
            <v>Grupo de Gestión Documental</v>
          </cell>
          <cell r="C26" t="str">
            <v>DOC</v>
          </cell>
        </row>
        <row r="27">
          <cell r="B27" t="str">
            <v>Grupo de Recursos Físicos</v>
          </cell>
          <cell r="C27" t="str">
            <v>GRF</v>
          </cell>
        </row>
        <row r="28">
          <cell r="B28" t="str">
            <v>Dirección de Atención al Ciudadano</v>
          </cell>
          <cell r="C28" t="str">
            <v>AC</v>
          </cell>
        </row>
        <row r="29">
          <cell r="B29" t="str">
            <v>SECRETARÍA DE LAS TIC</v>
          </cell>
          <cell r="C29" t="str">
            <v>TIC</v>
          </cell>
        </row>
        <row r="30">
          <cell r="B30" t="str">
            <v>SECRETARÍA DE INFRAESTRUCTURA</v>
          </cell>
          <cell r="C30" t="str">
            <v>INF</v>
          </cell>
        </row>
        <row r="31">
          <cell r="B31" t="str">
            <v>SECRETARÍA DE INTERIOR</v>
          </cell>
          <cell r="C31" t="str">
            <v>INT</v>
          </cell>
        </row>
        <row r="32">
          <cell r="B32" t="str">
            <v>SECRETARÍA DE SALUD</v>
          </cell>
          <cell r="C32" t="str">
            <v>SAL</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SIG-RG-15"/>
      <sheetName val="Instructivo Mapa de riesgos"/>
      <sheetName val="Codificacion Riesgos"/>
      <sheetName val="Clasificacion del Riesgo"/>
      <sheetName val="Tabla de Probabilidad"/>
      <sheetName val="Tabla de Impacto"/>
      <sheetName val="Matriz de Calor"/>
      <sheetName val=" Controles Atributos"/>
      <sheetName val="Datos"/>
    </sheetNames>
    <sheetDataSet>
      <sheetData sheetId="0" refreshError="1"/>
      <sheetData sheetId="1" refreshError="1"/>
      <sheetData sheetId="2">
        <row r="6">
          <cell r="B6" t="str">
            <v>CONTROL INTERNO</v>
          </cell>
          <cell r="C6" t="str">
            <v>CI</v>
          </cell>
        </row>
        <row r="7">
          <cell r="B7" t="str">
            <v>CONTROL DISCIPLINARIO</v>
          </cell>
          <cell r="C7" t="str">
            <v>CD</v>
          </cell>
        </row>
        <row r="8">
          <cell r="B8" t="str">
            <v>DIRECCIÓN DE GESTIÓN DEL RIESGO</v>
          </cell>
          <cell r="C8" t="str">
            <v>DGR</v>
          </cell>
        </row>
        <row r="9">
          <cell r="B9" t="str">
            <v>OFICINA JURIDICA</v>
          </cell>
          <cell r="C9" t="str">
            <v>JUR</v>
          </cell>
        </row>
        <row r="10">
          <cell r="B10" t="str">
            <v>SECRETARÍA DE CULTURA Y TURISMO</v>
          </cell>
          <cell r="C10" t="str">
            <v>SCT</v>
          </cell>
        </row>
        <row r="11">
          <cell r="B11" t="str">
            <v>SECRETARÍA DE MUJER Y EQUIDAD DE GENERO</v>
          </cell>
          <cell r="C11" t="str">
            <v>MEG</v>
          </cell>
        </row>
        <row r="12">
          <cell r="B12" t="str">
            <v>SECRETARÍA DE VIVIENDA Y HÁBITAT SUSTENTABLE</v>
          </cell>
          <cell r="C12" t="str">
            <v>VHS</v>
          </cell>
        </row>
        <row r="13">
          <cell r="B13" t="str">
            <v>SECRETARÍA PLANEACION</v>
          </cell>
          <cell r="C13" t="str">
            <v>PLA</v>
          </cell>
        </row>
        <row r="14">
          <cell r="B14" t="str">
            <v xml:space="preserve">Dirección de Sistemas Integrados de Gestión </v>
          </cell>
          <cell r="C14" t="str">
            <v>SIG</v>
          </cell>
        </row>
        <row r="15">
          <cell r="B15" t="str">
            <v>Sistema de Gestion Ambiental</v>
          </cell>
          <cell r="C15" t="str">
            <v>SGA</v>
          </cell>
        </row>
        <row r="16">
          <cell r="B16" t="str">
            <v>Sistema de Gestion de Seguridad y Salud en el Trabajo</v>
          </cell>
          <cell r="C16" t="str">
            <v>SST</v>
          </cell>
        </row>
        <row r="17">
          <cell r="B17" t="str">
            <v>SECRETARÍA DE HACIENDA</v>
          </cell>
          <cell r="C17" t="str">
            <v>HAC</v>
          </cell>
        </row>
        <row r="18">
          <cell r="B18" t="str">
            <v>SECRETARÍA DE AGRICULTURA</v>
          </cell>
          <cell r="C18" t="str">
            <v>AGR</v>
          </cell>
        </row>
        <row r="19">
          <cell r="B19" t="str">
            <v>SECRETARÍA DE DESARROLLO</v>
          </cell>
          <cell r="C19" t="str">
            <v>DES</v>
          </cell>
        </row>
        <row r="20">
          <cell r="B20" t="str">
            <v>SECRETARÍA DE EDUCACIÓN</v>
          </cell>
          <cell r="C20" t="str">
            <v>EDU</v>
          </cell>
        </row>
        <row r="21">
          <cell r="B21" t="str">
            <v>SECRETARÍA GENERAL</v>
          </cell>
          <cell r="C21" t="str">
            <v>GEN</v>
          </cell>
        </row>
        <row r="22">
          <cell r="B22" t="str">
            <v>Grupo de Pensiones Territorial Santander</v>
          </cell>
          <cell r="C22" t="str">
            <v>PTS</v>
          </cell>
        </row>
        <row r="23">
          <cell r="B23" t="str">
            <v>Grupo de Fondo de Cesantias</v>
          </cell>
          <cell r="C23" t="str">
            <v>GFS</v>
          </cell>
        </row>
        <row r="24">
          <cell r="B24" t="str">
            <v>Dirección Talento Humano</v>
          </cell>
          <cell r="C24" t="str">
            <v>TH</v>
          </cell>
        </row>
        <row r="25">
          <cell r="B25" t="str">
            <v>Dirección de Contratación Bienes y Servicios</v>
          </cell>
          <cell r="C25" t="str">
            <v>CBS</v>
          </cell>
        </row>
        <row r="26">
          <cell r="B26" t="str">
            <v>Grupo de Gestión Documental</v>
          </cell>
          <cell r="C26" t="str">
            <v>DOC</v>
          </cell>
        </row>
        <row r="27">
          <cell r="B27" t="str">
            <v>Grupo de Recursos Físicos</v>
          </cell>
          <cell r="C27" t="str">
            <v>GRF</v>
          </cell>
        </row>
        <row r="28">
          <cell r="B28" t="str">
            <v>Dirección de Atención al Ciudadano</v>
          </cell>
          <cell r="C28" t="str">
            <v>AC</v>
          </cell>
        </row>
        <row r="29">
          <cell r="B29" t="str">
            <v>SECRETARÍA DE LAS TIC</v>
          </cell>
          <cell r="C29" t="str">
            <v>TIC</v>
          </cell>
        </row>
        <row r="30">
          <cell r="B30" t="str">
            <v>SECRETARÍA DE INFRAESTRUCTURA</v>
          </cell>
          <cell r="C30" t="str">
            <v>INF</v>
          </cell>
        </row>
        <row r="31">
          <cell r="B31" t="str">
            <v>SECRETARÍA DE INTERIOR</v>
          </cell>
          <cell r="C31" t="str">
            <v>INT</v>
          </cell>
        </row>
        <row r="32">
          <cell r="B32" t="str">
            <v>SECRETARÍA DE SALUD</v>
          </cell>
          <cell r="C32" t="str">
            <v>SAL</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SIG-RG-15"/>
      <sheetName val="Instructivo Mapa de riesgos"/>
      <sheetName val="Codificacion Riesgos"/>
      <sheetName val="Clasificacion del Riesgo"/>
      <sheetName val="Tabla de Probabilidad"/>
      <sheetName val="Tabla de Impacto"/>
      <sheetName val="Matriz de Calor"/>
      <sheetName val=" Controles Atributos"/>
      <sheetName val="Datos"/>
    </sheetNames>
    <sheetDataSet>
      <sheetData sheetId="0" refreshError="1"/>
      <sheetData sheetId="1" refreshError="1"/>
      <sheetData sheetId="2">
        <row r="6">
          <cell r="B6" t="str">
            <v>CONTROL INTERNO</v>
          </cell>
          <cell r="C6" t="str">
            <v>CI</v>
          </cell>
        </row>
        <row r="7">
          <cell r="B7" t="str">
            <v>CONTROL DISCIPLINARIO</v>
          </cell>
          <cell r="C7" t="str">
            <v>CD</v>
          </cell>
        </row>
        <row r="8">
          <cell r="B8" t="str">
            <v>DIRECCIÓN DE GESTIÓN DEL RIESGO</v>
          </cell>
          <cell r="C8" t="str">
            <v>DGR</v>
          </cell>
        </row>
        <row r="9">
          <cell r="B9" t="str">
            <v>OFICINA JURIDICA</v>
          </cell>
          <cell r="C9" t="str">
            <v>JUR</v>
          </cell>
        </row>
        <row r="10">
          <cell r="B10" t="str">
            <v>SECRETARÍA DE CULTURA Y TURISMO</v>
          </cell>
          <cell r="C10" t="str">
            <v>SCT</v>
          </cell>
        </row>
        <row r="11">
          <cell r="B11" t="str">
            <v>SECRETARÍA DE MUJER Y EQUIDAD DE GENERO</v>
          </cell>
          <cell r="C11" t="str">
            <v>MEG</v>
          </cell>
        </row>
        <row r="12">
          <cell r="B12" t="str">
            <v>SECRETARÍA DE VIVIENDA Y HÁBITAT SUSTENTABLE</v>
          </cell>
          <cell r="C12" t="str">
            <v>VHS</v>
          </cell>
        </row>
        <row r="13">
          <cell r="B13" t="str">
            <v>SECRETARÍA PLANEACION</v>
          </cell>
          <cell r="C13" t="str">
            <v>PLA</v>
          </cell>
        </row>
        <row r="14">
          <cell r="B14" t="str">
            <v xml:space="preserve">Dirección de Sistemas Integrados de Gestión </v>
          </cell>
          <cell r="C14" t="str">
            <v>SIG</v>
          </cell>
        </row>
        <row r="15">
          <cell r="B15" t="str">
            <v>Sistema de Gestion Ambiental</v>
          </cell>
          <cell r="C15" t="str">
            <v>SGA</v>
          </cell>
        </row>
        <row r="16">
          <cell r="B16" t="str">
            <v>Sistema de Gestion de Seguridad y Salud en el Trabajo</v>
          </cell>
          <cell r="C16" t="str">
            <v>SST</v>
          </cell>
        </row>
        <row r="17">
          <cell r="B17" t="str">
            <v>SECRETARÍA DE HACIENDA</v>
          </cell>
          <cell r="C17" t="str">
            <v>HAC</v>
          </cell>
        </row>
        <row r="18">
          <cell r="B18" t="str">
            <v>SECRETARÍA DE AGRICULTURA</v>
          </cell>
          <cell r="C18" t="str">
            <v>AGR</v>
          </cell>
        </row>
        <row r="19">
          <cell r="B19" t="str">
            <v>SECRETARÍA DE DESARROLLO</v>
          </cell>
          <cell r="C19" t="str">
            <v>DES</v>
          </cell>
        </row>
        <row r="20">
          <cell r="B20" t="str">
            <v>SECRETARÍA DE EDUCACIÓN</v>
          </cell>
          <cell r="C20" t="str">
            <v>EDU</v>
          </cell>
        </row>
        <row r="21">
          <cell r="B21" t="str">
            <v>SECRETARÍA GENERAL</v>
          </cell>
          <cell r="C21" t="str">
            <v>GEN</v>
          </cell>
        </row>
        <row r="22">
          <cell r="B22" t="str">
            <v>Grupo de Pensiones Territorial Santander</v>
          </cell>
          <cell r="C22" t="str">
            <v>PTS</v>
          </cell>
        </row>
        <row r="23">
          <cell r="B23" t="str">
            <v>Grupo de Fondo de Cesantias</v>
          </cell>
          <cell r="C23" t="str">
            <v>GFS</v>
          </cell>
        </row>
        <row r="24">
          <cell r="B24" t="str">
            <v>Dirección Talento Humano</v>
          </cell>
          <cell r="C24" t="str">
            <v>TH</v>
          </cell>
        </row>
        <row r="25">
          <cell r="B25" t="str">
            <v>Dirección de Contratación Bienes y Servicios</v>
          </cell>
          <cell r="C25" t="str">
            <v>CBS</v>
          </cell>
        </row>
        <row r="26">
          <cell r="B26" t="str">
            <v>Grupo de Gestión Documental</v>
          </cell>
          <cell r="C26" t="str">
            <v>DOC</v>
          </cell>
        </row>
        <row r="27">
          <cell r="B27" t="str">
            <v>Grupo de Recursos Físicos</v>
          </cell>
          <cell r="C27" t="str">
            <v>GRF</v>
          </cell>
        </row>
        <row r="28">
          <cell r="B28" t="str">
            <v>Dirección de Atención al Ciudadano</v>
          </cell>
          <cell r="C28" t="str">
            <v>AC</v>
          </cell>
        </row>
        <row r="29">
          <cell r="B29" t="str">
            <v>SECRETARÍA DE LAS TIC</v>
          </cell>
          <cell r="C29" t="str">
            <v>TIC</v>
          </cell>
        </row>
        <row r="30">
          <cell r="B30" t="str">
            <v>SECRETARÍA DE INFRAESTRUCTURA</v>
          </cell>
          <cell r="C30" t="str">
            <v>INF</v>
          </cell>
        </row>
        <row r="31">
          <cell r="B31" t="str">
            <v>SECRETARÍA DE INTERIOR</v>
          </cell>
          <cell r="C31" t="str">
            <v>INT</v>
          </cell>
        </row>
        <row r="32">
          <cell r="B32" t="str">
            <v>SECRETARÍA DE SALUD</v>
          </cell>
          <cell r="C32" t="str">
            <v>SAL</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SIG-RG-15"/>
      <sheetName val="Instructivo Mapa de riesgos"/>
      <sheetName val="Codificacion Riesgos"/>
      <sheetName val="Clasificacion del Riesgo"/>
      <sheetName val="Tabla de Probabilidad"/>
      <sheetName val="Tabla de Impacto"/>
      <sheetName val="Matriz de Calor"/>
      <sheetName val=" Controles Atributos"/>
      <sheetName val="Datos"/>
    </sheetNames>
    <sheetDataSet>
      <sheetData sheetId="0" refreshError="1"/>
      <sheetData sheetId="1" refreshError="1"/>
      <sheetData sheetId="2">
        <row r="6">
          <cell r="B6" t="str">
            <v>CONTROL INTERNO</v>
          </cell>
          <cell r="C6" t="str">
            <v>CI</v>
          </cell>
        </row>
        <row r="7">
          <cell r="B7" t="str">
            <v>CONTROL DISCIPLINARIO</v>
          </cell>
          <cell r="C7" t="str">
            <v>CD</v>
          </cell>
        </row>
        <row r="8">
          <cell r="B8" t="str">
            <v>DIRECCIÓN DE GESTIÓN DEL RIESGO</v>
          </cell>
          <cell r="C8" t="str">
            <v>DGR</v>
          </cell>
        </row>
        <row r="9">
          <cell r="B9" t="str">
            <v>OFICINA JURIDICA</v>
          </cell>
          <cell r="C9" t="str">
            <v>JUR</v>
          </cell>
        </row>
        <row r="10">
          <cell r="B10" t="str">
            <v>SECRETARÍA DE CULTURA Y TURISMO</v>
          </cell>
          <cell r="C10" t="str">
            <v>SCT</v>
          </cell>
        </row>
        <row r="11">
          <cell r="B11" t="str">
            <v>SECRETARÍA DE MUJER Y EQUIDAD DE GENERO</v>
          </cell>
          <cell r="C11" t="str">
            <v>MEG</v>
          </cell>
        </row>
        <row r="12">
          <cell r="B12" t="str">
            <v>SECRETARÍA DE VIVIENDA Y HÁBITAT SUSTENTABLE</v>
          </cell>
          <cell r="C12" t="str">
            <v>VHS</v>
          </cell>
        </row>
        <row r="13">
          <cell r="B13" t="str">
            <v>SECRETARÍA PLANEACION</v>
          </cell>
          <cell r="C13" t="str">
            <v>PLA</v>
          </cell>
        </row>
        <row r="14">
          <cell r="B14" t="str">
            <v xml:space="preserve">Dirección de Sistemas Integrados de Gestión </v>
          </cell>
          <cell r="C14" t="str">
            <v>SIG</v>
          </cell>
        </row>
        <row r="15">
          <cell r="B15" t="str">
            <v>Sistema de Gestion Ambiental</v>
          </cell>
          <cell r="C15" t="str">
            <v>SGA</v>
          </cell>
        </row>
        <row r="16">
          <cell r="B16" t="str">
            <v>Sistema de Gestion de Seguridad y Salud en el Trabajo</v>
          </cell>
          <cell r="C16" t="str">
            <v>SST</v>
          </cell>
        </row>
        <row r="17">
          <cell r="B17" t="str">
            <v>SECRETARÍA DE HACIENDA</v>
          </cell>
          <cell r="C17" t="str">
            <v>HAC</v>
          </cell>
        </row>
        <row r="18">
          <cell r="B18" t="str">
            <v>SECRETARÍA DE AGRICULTURA</v>
          </cell>
          <cell r="C18" t="str">
            <v>AGR</v>
          </cell>
        </row>
        <row r="19">
          <cell r="B19" t="str">
            <v>SECRETARÍA DE DESARROLLO</v>
          </cell>
          <cell r="C19" t="str">
            <v>DES</v>
          </cell>
        </row>
        <row r="20">
          <cell r="B20" t="str">
            <v>SECRETARÍA DE EDUCACIÓN</v>
          </cell>
          <cell r="C20" t="str">
            <v>EDU</v>
          </cell>
        </row>
        <row r="21">
          <cell r="B21" t="str">
            <v>SECRETARÍA GENERAL</v>
          </cell>
          <cell r="C21" t="str">
            <v>GEN</v>
          </cell>
        </row>
        <row r="22">
          <cell r="B22" t="str">
            <v>Grupo de Pensiones Territorial Santander</v>
          </cell>
          <cell r="C22" t="str">
            <v>PTS</v>
          </cell>
        </row>
        <row r="23">
          <cell r="B23" t="str">
            <v>Grupo de Fondo de Cesantias</v>
          </cell>
          <cell r="C23" t="str">
            <v>GFS</v>
          </cell>
        </row>
        <row r="24">
          <cell r="B24" t="str">
            <v>Dirección Talento Humano</v>
          </cell>
          <cell r="C24" t="str">
            <v>TH</v>
          </cell>
        </row>
        <row r="25">
          <cell r="B25" t="str">
            <v>Dirección de Contratación Bienes y Servicios</v>
          </cell>
          <cell r="C25" t="str">
            <v>CBS</v>
          </cell>
        </row>
        <row r="26">
          <cell r="B26" t="str">
            <v>Grupo de Gestión Documental</v>
          </cell>
          <cell r="C26" t="str">
            <v>DOC</v>
          </cell>
        </row>
        <row r="27">
          <cell r="B27" t="str">
            <v>Grupo de Recursos Físicos</v>
          </cell>
          <cell r="C27" t="str">
            <v>GRF</v>
          </cell>
        </row>
        <row r="28">
          <cell r="B28" t="str">
            <v>Dirección de Atención al Ciudadano</v>
          </cell>
          <cell r="C28" t="str">
            <v>AC</v>
          </cell>
        </row>
        <row r="29">
          <cell r="B29" t="str">
            <v>SECRETARÍA DE LAS TIC</v>
          </cell>
          <cell r="C29" t="str">
            <v>TIC</v>
          </cell>
        </row>
        <row r="30">
          <cell r="B30" t="str">
            <v>SECRETARÍA DE INFRAESTRUCTURA</v>
          </cell>
          <cell r="C30" t="str">
            <v>INF</v>
          </cell>
        </row>
        <row r="31">
          <cell r="B31" t="str">
            <v>SECRETARÍA DE INTERIOR</v>
          </cell>
          <cell r="C31" t="str">
            <v>INT</v>
          </cell>
        </row>
        <row r="32">
          <cell r="B32" t="str">
            <v>SECRETARÍA DE SALUD</v>
          </cell>
          <cell r="C32" t="str">
            <v>SAL</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SIG-RG-15"/>
      <sheetName val="Instructivo Mapa de riesgos"/>
      <sheetName val="Codificacion Riesgos"/>
      <sheetName val="Clasificacion del Riesgo"/>
      <sheetName val="Tabla de Probabilidad"/>
      <sheetName val="Tabla de Impacto"/>
      <sheetName val="Matriz de Calor"/>
      <sheetName val=" Controles Atributos"/>
      <sheetName val="Datos"/>
    </sheetNames>
    <sheetDataSet>
      <sheetData sheetId="0" refreshError="1"/>
      <sheetData sheetId="1" refreshError="1"/>
      <sheetData sheetId="2">
        <row r="6">
          <cell r="B6" t="str">
            <v>CONTROL INTERNO</v>
          </cell>
          <cell r="C6" t="str">
            <v>CI</v>
          </cell>
        </row>
        <row r="7">
          <cell r="B7" t="str">
            <v>CONTROL DISCIPLINARIO</v>
          </cell>
          <cell r="C7" t="str">
            <v>CD</v>
          </cell>
        </row>
        <row r="8">
          <cell r="B8" t="str">
            <v>DIRECCIÓN DE GESTIÓN DEL RIESGO</v>
          </cell>
          <cell r="C8" t="str">
            <v>DGR</v>
          </cell>
        </row>
        <row r="9">
          <cell r="B9" t="str">
            <v>OFICINA JURIDICA</v>
          </cell>
          <cell r="C9" t="str">
            <v>JUR</v>
          </cell>
        </row>
        <row r="10">
          <cell r="B10" t="str">
            <v>SECRETARÍA DE CULTURA Y TURISMO</v>
          </cell>
          <cell r="C10" t="str">
            <v>SCT</v>
          </cell>
        </row>
        <row r="11">
          <cell r="B11" t="str">
            <v>SECRETARÍA DE MUJER Y EQUIDAD DE GENERO</v>
          </cell>
          <cell r="C11" t="str">
            <v>MEG</v>
          </cell>
        </row>
        <row r="12">
          <cell r="B12" t="str">
            <v>SECRETARÍA DE VIVIENDA Y HÁBITAT SUSTENTABLE</v>
          </cell>
          <cell r="C12" t="str">
            <v>VHS</v>
          </cell>
        </row>
        <row r="13">
          <cell r="B13" t="str">
            <v>SECRETARÍA PLANEACION</v>
          </cell>
          <cell r="C13" t="str">
            <v>PLA</v>
          </cell>
        </row>
        <row r="14">
          <cell r="B14" t="str">
            <v xml:space="preserve">Dirección de Sistemas Integrados de Gestión </v>
          </cell>
          <cell r="C14" t="str">
            <v>SIG</v>
          </cell>
        </row>
        <row r="15">
          <cell r="B15" t="str">
            <v>Sistema de Gestion Ambiental</v>
          </cell>
          <cell r="C15" t="str">
            <v>SGA</v>
          </cell>
        </row>
        <row r="16">
          <cell r="B16" t="str">
            <v>Sistema de Gestion de Seguridad y Salud en el Trabajo</v>
          </cell>
          <cell r="C16" t="str">
            <v>SST</v>
          </cell>
        </row>
        <row r="17">
          <cell r="B17" t="str">
            <v>SECRETARÍA DE HACIENDA</v>
          </cell>
          <cell r="C17" t="str">
            <v>HAC</v>
          </cell>
        </row>
        <row r="18">
          <cell r="B18" t="str">
            <v>SECRETARÍA DE AGRICULTURA</v>
          </cell>
          <cell r="C18" t="str">
            <v>AGR</v>
          </cell>
        </row>
        <row r="19">
          <cell r="B19" t="str">
            <v>SECRETARÍA DE DESARROLLO</v>
          </cell>
          <cell r="C19" t="str">
            <v>DES</v>
          </cell>
        </row>
        <row r="20">
          <cell r="B20" t="str">
            <v>SECRETARÍA DE EDUCACIÓN</v>
          </cell>
          <cell r="C20" t="str">
            <v>EDU</v>
          </cell>
        </row>
        <row r="21">
          <cell r="B21" t="str">
            <v>SECRETARÍA GENERAL</v>
          </cell>
          <cell r="C21" t="str">
            <v>GEN</v>
          </cell>
        </row>
        <row r="22">
          <cell r="B22" t="str">
            <v>Grupo de Pensiones Territorial Santander</v>
          </cell>
          <cell r="C22" t="str">
            <v>PTS</v>
          </cell>
        </row>
        <row r="23">
          <cell r="B23" t="str">
            <v>Grupo de Fondo de Cesantias</v>
          </cell>
          <cell r="C23" t="str">
            <v>GFS</v>
          </cell>
        </row>
        <row r="24">
          <cell r="B24" t="str">
            <v>Dirección Talento Humano</v>
          </cell>
          <cell r="C24" t="str">
            <v>TH</v>
          </cell>
        </row>
        <row r="25">
          <cell r="B25" t="str">
            <v>Dirección de Contratación Bienes y Servicios</v>
          </cell>
          <cell r="C25" t="str">
            <v>CBS</v>
          </cell>
        </row>
        <row r="26">
          <cell r="B26" t="str">
            <v>Grupo de Gestión Documental</v>
          </cell>
          <cell r="C26" t="str">
            <v>DOC</v>
          </cell>
        </row>
        <row r="27">
          <cell r="B27" t="str">
            <v>Grupo de Recursos Físicos</v>
          </cell>
          <cell r="C27" t="str">
            <v>GRF</v>
          </cell>
        </row>
        <row r="28">
          <cell r="B28" t="str">
            <v>Dirección de Atención al Ciudadano</v>
          </cell>
          <cell r="C28" t="str">
            <v>AC</v>
          </cell>
        </row>
        <row r="29">
          <cell r="B29" t="str">
            <v>SECRETARÍA DE LAS TIC</v>
          </cell>
          <cell r="C29" t="str">
            <v>TIC</v>
          </cell>
        </row>
        <row r="30">
          <cell r="B30" t="str">
            <v>SECRETARÍA DE INFRAESTRUCTURA</v>
          </cell>
          <cell r="C30" t="str">
            <v>INF</v>
          </cell>
        </row>
        <row r="31">
          <cell r="B31" t="str">
            <v>SECRETARÍA DE INTERIOR</v>
          </cell>
          <cell r="C31" t="str">
            <v>INT</v>
          </cell>
        </row>
        <row r="32">
          <cell r="B32" t="str">
            <v>SECRETARÍA DE SALUD</v>
          </cell>
          <cell r="C32" t="str">
            <v>SAL</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199"/>
  <sheetViews>
    <sheetView tabSelected="1" topLeftCell="A94" zoomScale="80" zoomScaleNormal="80" workbookViewId="0">
      <selection activeCell="D19" sqref="D19:D21"/>
    </sheetView>
  </sheetViews>
  <sheetFormatPr baseColWidth="10" defaultColWidth="10.7109375" defaultRowHeight="15.75" x14ac:dyDescent="0.25"/>
  <cols>
    <col min="1" max="1" width="19.5703125" style="93" customWidth="1"/>
    <col min="2" max="2" width="5" style="93" hidden="1" customWidth="1"/>
    <col min="3" max="3" width="20.42578125" style="93" customWidth="1"/>
    <col min="4" max="4" width="34" style="93" customWidth="1"/>
    <col min="5" max="5" width="21.7109375" style="93" customWidth="1"/>
    <col min="6" max="6" width="9.7109375" style="93" hidden="1" customWidth="1"/>
    <col min="7" max="7" width="66.85546875" style="93" customWidth="1"/>
    <col min="8" max="8" width="57.28515625" style="93" customWidth="1"/>
    <col min="9" max="9" width="50" style="93" customWidth="1"/>
    <col min="10" max="10" width="49.5703125" style="93" hidden="1" customWidth="1"/>
    <col min="11" max="11" width="15.42578125" style="93" customWidth="1"/>
    <col min="12" max="14" width="13.42578125" style="93" customWidth="1"/>
    <col min="15" max="15" width="14.7109375" style="93" customWidth="1"/>
    <col min="16" max="16" width="13.42578125" style="93" customWidth="1"/>
    <col min="17" max="17" width="14.7109375" style="93" customWidth="1"/>
    <col min="18" max="18" width="15.42578125" style="93" customWidth="1"/>
    <col min="19" max="22" width="13.42578125" style="93" customWidth="1"/>
    <col min="23" max="23" width="15.5703125" style="93" customWidth="1"/>
    <col min="24" max="24" width="12.85546875" style="93" customWidth="1"/>
    <col min="25" max="25" width="17.7109375" style="93" customWidth="1"/>
    <col min="26" max="26" width="47" style="93" customWidth="1"/>
    <col min="27" max="27" width="21.7109375" style="93" customWidth="1"/>
    <col min="28" max="28" width="16" style="93" customWidth="1"/>
    <col min="29" max="29" width="13" style="93" customWidth="1"/>
    <col min="30" max="30" width="17.7109375" style="93" customWidth="1"/>
    <col min="31" max="31" width="10.7109375" style="93"/>
    <col min="32" max="32" width="19.5703125" style="93" customWidth="1"/>
    <col min="33" max="33" width="11" style="93" customWidth="1"/>
    <col min="34" max="34" width="20" style="93" customWidth="1"/>
    <col min="35" max="35" width="11.42578125" style="93" customWidth="1"/>
    <col min="36" max="36" width="22.85546875" style="93" customWidth="1"/>
    <col min="37" max="37" width="11.42578125" style="93" customWidth="1"/>
    <col min="38" max="38" width="22.5703125" style="93" customWidth="1"/>
    <col min="39" max="39" width="11.85546875" style="93" customWidth="1"/>
    <col min="40" max="40" width="26.42578125" style="93" customWidth="1"/>
    <col min="41" max="41" width="11.140625" style="93" customWidth="1"/>
    <col min="42" max="43" width="16.5703125" style="93" customWidth="1"/>
    <col min="44" max="44" width="17" style="93" customWidth="1"/>
    <col min="45" max="45" width="17" style="93" hidden="1" customWidth="1"/>
    <col min="46" max="46" width="21.140625" style="93" bestFit="1" customWidth="1"/>
    <col min="47" max="48" width="20" style="93" customWidth="1"/>
    <col min="49" max="50" width="10.7109375" style="93"/>
    <col min="51" max="51" width="21.7109375" style="93" customWidth="1"/>
    <col min="52" max="52" width="79.5703125" style="93" customWidth="1"/>
    <col min="53" max="53" width="27.7109375" style="93" customWidth="1"/>
    <col min="54" max="54" width="27.7109375" style="94" customWidth="1"/>
    <col min="55" max="55" width="50.7109375" style="93" customWidth="1"/>
    <col min="56" max="56" width="33" style="93" customWidth="1"/>
    <col min="57" max="57" width="17" style="93" customWidth="1"/>
  </cols>
  <sheetData>
    <row r="1" spans="1:57" ht="16.5" thickBot="1" x14ac:dyDescent="0.3"/>
    <row r="2" spans="1:57" ht="15" customHeight="1" x14ac:dyDescent="0.25">
      <c r="A2" s="242"/>
      <c r="B2" s="243"/>
      <c r="C2" s="243"/>
      <c r="D2" s="244"/>
      <c r="E2" s="233" t="s">
        <v>297</v>
      </c>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5"/>
      <c r="BC2" s="220" t="s">
        <v>72</v>
      </c>
      <c r="BD2" s="222" t="s">
        <v>76</v>
      </c>
      <c r="BE2" s="223"/>
    </row>
    <row r="3" spans="1:57" ht="15" customHeight="1" x14ac:dyDescent="0.25">
      <c r="A3" s="245"/>
      <c r="B3" s="246"/>
      <c r="C3" s="246"/>
      <c r="D3" s="247"/>
      <c r="E3" s="236"/>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8"/>
      <c r="BC3" s="221"/>
      <c r="BD3" s="224"/>
      <c r="BE3" s="225"/>
    </row>
    <row r="4" spans="1:57" ht="15" customHeight="1" x14ac:dyDescent="0.25">
      <c r="A4" s="245"/>
      <c r="B4" s="246"/>
      <c r="C4" s="246"/>
      <c r="D4" s="247"/>
      <c r="E4" s="236"/>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8"/>
      <c r="BC4" s="226" t="s">
        <v>73</v>
      </c>
      <c r="BD4" s="227">
        <v>5</v>
      </c>
      <c r="BE4" s="228"/>
    </row>
    <row r="5" spans="1:57" ht="15" customHeight="1" x14ac:dyDescent="0.25">
      <c r="A5" s="245"/>
      <c r="B5" s="246"/>
      <c r="C5" s="246"/>
      <c r="D5" s="247"/>
      <c r="E5" s="236"/>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8"/>
      <c r="BC5" s="221"/>
      <c r="BD5" s="224"/>
      <c r="BE5" s="225"/>
    </row>
    <row r="6" spans="1:57" ht="15" customHeight="1" x14ac:dyDescent="0.25">
      <c r="A6" s="245"/>
      <c r="B6" s="246"/>
      <c r="C6" s="246"/>
      <c r="D6" s="247"/>
      <c r="E6" s="236"/>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8"/>
      <c r="BC6" s="226" t="s">
        <v>74</v>
      </c>
      <c r="BD6" s="229">
        <v>44407</v>
      </c>
      <c r="BE6" s="228"/>
    </row>
    <row r="7" spans="1:57" ht="15" customHeight="1" x14ac:dyDescent="0.25">
      <c r="A7" s="245"/>
      <c r="B7" s="246"/>
      <c r="C7" s="246"/>
      <c r="D7" s="247"/>
      <c r="E7" s="236"/>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7"/>
      <c r="AY7" s="237"/>
      <c r="AZ7" s="237"/>
      <c r="BA7" s="237"/>
      <c r="BB7" s="238"/>
      <c r="BC7" s="221"/>
      <c r="BD7" s="224"/>
      <c r="BE7" s="225"/>
    </row>
    <row r="8" spans="1:57" ht="15" customHeight="1" x14ac:dyDescent="0.25">
      <c r="A8" s="245"/>
      <c r="B8" s="246"/>
      <c r="C8" s="246"/>
      <c r="D8" s="247"/>
      <c r="E8" s="236"/>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7"/>
      <c r="BB8" s="238"/>
      <c r="BC8" s="226" t="s">
        <v>75</v>
      </c>
      <c r="BD8" s="227" t="s">
        <v>77</v>
      </c>
      <c r="BE8" s="228"/>
    </row>
    <row r="9" spans="1:57" ht="15" customHeight="1" thickBot="1" x14ac:dyDescent="0.3">
      <c r="A9" s="248"/>
      <c r="B9" s="249"/>
      <c r="C9" s="249"/>
      <c r="D9" s="250"/>
      <c r="E9" s="239"/>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1"/>
      <c r="BC9" s="230"/>
      <c r="BD9" s="231"/>
      <c r="BE9" s="232"/>
    </row>
    <row r="10" spans="1:57" ht="16.5" thickBot="1" x14ac:dyDescent="0.3">
      <c r="D10" s="95"/>
      <c r="E10" s="95"/>
      <c r="F10" s="95"/>
      <c r="G10" s="95"/>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row>
    <row r="11" spans="1:57" ht="25.5" customHeight="1" thickBot="1" x14ac:dyDescent="0.3">
      <c r="D11" s="81" t="s">
        <v>298</v>
      </c>
      <c r="E11" s="82">
        <v>44925</v>
      </c>
      <c r="F11" s="90"/>
      <c r="G11" s="90"/>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row>
    <row r="12" spans="1:57" x14ac:dyDescent="0.25">
      <c r="D12" s="92"/>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row>
    <row r="13" spans="1:57" x14ac:dyDescent="0.25">
      <c r="D13" s="95"/>
      <c r="E13" s="95"/>
      <c r="F13" s="95"/>
      <c r="G13" s="95"/>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row>
    <row r="14" spans="1:57" ht="15" customHeight="1" thickBot="1" x14ac:dyDescent="0.3"/>
    <row r="15" spans="1:57" ht="57" customHeight="1" thickBot="1" x14ac:dyDescent="0.3">
      <c r="A15" s="252" t="s">
        <v>8</v>
      </c>
      <c r="B15" s="252"/>
      <c r="C15" s="252" t="s">
        <v>174</v>
      </c>
      <c r="D15" s="251" t="s">
        <v>175</v>
      </c>
      <c r="E15" s="251" t="s">
        <v>176</v>
      </c>
      <c r="F15" s="252" t="s">
        <v>9</v>
      </c>
      <c r="G15" s="252" t="s">
        <v>177</v>
      </c>
      <c r="H15" s="251" t="s">
        <v>178</v>
      </c>
      <c r="I15" s="251" t="s">
        <v>179</v>
      </c>
      <c r="J15" s="251" t="s">
        <v>59</v>
      </c>
      <c r="K15" s="268" t="s">
        <v>180</v>
      </c>
      <c r="L15" s="268"/>
      <c r="M15" s="268"/>
      <c r="N15" s="268"/>
      <c r="O15" s="268"/>
      <c r="P15" s="268"/>
      <c r="Q15" s="268"/>
      <c r="R15" s="268"/>
      <c r="S15" s="268"/>
      <c r="T15" s="268"/>
      <c r="U15" s="268"/>
      <c r="V15" s="268"/>
      <c r="W15" s="268"/>
      <c r="X15" s="268"/>
      <c r="Y15" s="268"/>
      <c r="Z15" s="268" t="s">
        <v>259</v>
      </c>
      <c r="AA15" s="289" t="s">
        <v>10</v>
      </c>
      <c r="AB15" s="290"/>
      <c r="AC15" s="290"/>
      <c r="AD15" s="290"/>
      <c r="AE15" s="290"/>
      <c r="AF15" s="290"/>
      <c r="AG15" s="290"/>
      <c r="AH15" s="290"/>
      <c r="AI15" s="290"/>
      <c r="AJ15" s="290"/>
      <c r="AK15" s="290"/>
      <c r="AL15" s="290"/>
      <c r="AM15" s="290"/>
      <c r="AN15" s="290"/>
      <c r="AO15" s="291"/>
      <c r="AP15" s="269" t="s">
        <v>192</v>
      </c>
      <c r="AQ15" s="269" t="s">
        <v>194</v>
      </c>
      <c r="AR15" s="269" t="s">
        <v>193</v>
      </c>
      <c r="AS15" s="97"/>
      <c r="AT15" s="97"/>
      <c r="AU15" s="272" t="s">
        <v>196</v>
      </c>
      <c r="AV15" s="273"/>
      <c r="AW15" s="269" t="s">
        <v>197</v>
      </c>
      <c r="AX15" s="272"/>
      <c r="AY15" s="276" t="s">
        <v>198</v>
      </c>
      <c r="AZ15" s="280" t="s">
        <v>199</v>
      </c>
      <c r="BA15" s="284" t="s">
        <v>200</v>
      </c>
      <c r="BB15" s="252" t="s">
        <v>201</v>
      </c>
      <c r="BC15" s="252" t="s">
        <v>1017</v>
      </c>
      <c r="BD15" s="284" t="s">
        <v>202</v>
      </c>
      <c r="BE15" s="284" t="s">
        <v>203</v>
      </c>
    </row>
    <row r="16" spans="1:57" ht="104.25" customHeight="1" thickBot="1" x14ac:dyDescent="0.3">
      <c r="A16" s="253"/>
      <c r="B16" s="253"/>
      <c r="C16" s="253"/>
      <c r="D16" s="251"/>
      <c r="E16" s="251"/>
      <c r="F16" s="253"/>
      <c r="G16" s="253"/>
      <c r="H16" s="251"/>
      <c r="I16" s="251"/>
      <c r="J16" s="251"/>
      <c r="K16" s="268"/>
      <c r="L16" s="268"/>
      <c r="M16" s="268"/>
      <c r="N16" s="268"/>
      <c r="O16" s="268"/>
      <c r="P16" s="268"/>
      <c r="Q16" s="268"/>
      <c r="R16" s="268"/>
      <c r="S16" s="268"/>
      <c r="T16" s="268"/>
      <c r="U16" s="268"/>
      <c r="V16" s="268"/>
      <c r="W16" s="268"/>
      <c r="X16" s="268"/>
      <c r="Y16" s="268"/>
      <c r="Z16" s="268"/>
      <c r="AA16" s="268" t="s">
        <v>184</v>
      </c>
      <c r="AB16" s="272" t="s">
        <v>185</v>
      </c>
      <c r="AC16" s="273"/>
      <c r="AD16" s="272" t="s">
        <v>186</v>
      </c>
      <c r="AE16" s="273"/>
      <c r="AF16" s="272" t="s">
        <v>187</v>
      </c>
      <c r="AG16" s="273"/>
      <c r="AH16" s="272" t="s">
        <v>188</v>
      </c>
      <c r="AI16" s="273"/>
      <c r="AJ16" s="272" t="s">
        <v>189</v>
      </c>
      <c r="AK16" s="273"/>
      <c r="AL16" s="272" t="s">
        <v>190</v>
      </c>
      <c r="AM16" s="273"/>
      <c r="AN16" s="272" t="s">
        <v>191</v>
      </c>
      <c r="AO16" s="273"/>
      <c r="AP16" s="270"/>
      <c r="AQ16" s="270"/>
      <c r="AR16" s="270"/>
      <c r="AS16" s="98"/>
      <c r="AT16" s="270" t="s">
        <v>195</v>
      </c>
      <c r="AU16" s="274"/>
      <c r="AV16" s="275"/>
      <c r="AW16" s="270"/>
      <c r="AX16" s="274"/>
      <c r="AY16" s="277"/>
      <c r="AZ16" s="281"/>
      <c r="BA16" s="285"/>
      <c r="BB16" s="253"/>
      <c r="BC16" s="253"/>
      <c r="BD16" s="285"/>
      <c r="BE16" s="285"/>
    </row>
    <row r="17" spans="1:57" ht="46.5" customHeight="1" thickBot="1" x14ac:dyDescent="0.3">
      <c r="A17" s="253"/>
      <c r="B17" s="253"/>
      <c r="C17" s="253"/>
      <c r="D17" s="252"/>
      <c r="E17" s="251"/>
      <c r="F17" s="253"/>
      <c r="G17" s="253"/>
      <c r="H17" s="251"/>
      <c r="I17" s="251"/>
      <c r="J17" s="251"/>
      <c r="K17" s="96"/>
      <c r="L17" s="96"/>
      <c r="M17" s="265" t="s">
        <v>60</v>
      </c>
      <c r="N17" s="266"/>
      <c r="O17" s="266"/>
      <c r="P17" s="266"/>
      <c r="Q17" s="266"/>
      <c r="R17" s="266"/>
      <c r="S17" s="266"/>
      <c r="T17" s="266"/>
      <c r="U17" s="266"/>
      <c r="V17" s="266"/>
      <c r="W17" s="266"/>
      <c r="X17" s="267"/>
      <c r="Y17" s="96"/>
      <c r="Z17" s="268"/>
      <c r="AA17" s="268"/>
      <c r="AB17" s="288"/>
      <c r="AC17" s="292"/>
      <c r="AD17" s="288"/>
      <c r="AE17" s="292"/>
      <c r="AF17" s="288"/>
      <c r="AG17" s="292"/>
      <c r="AH17" s="288"/>
      <c r="AI17" s="292"/>
      <c r="AJ17" s="288"/>
      <c r="AK17" s="292"/>
      <c r="AL17" s="288"/>
      <c r="AM17" s="292"/>
      <c r="AN17" s="288"/>
      <c r="AO17" s="292"/>
      <c r="AP17" s="270"/>
      <c r="AQ17" s="270"/>
      <c r="AR17" s="270"/>
      <c r="AS17" s="98"/>
      <c r="AT17" s="270"/>
      <c r="AU17" s="99"/>
      <c r="AV17" s="100"/>
      <c r="AW17" s="270"/>
      <c r="AX17" s="274"/>
      <c r="AY17" s="278"/>
      <c r="AZ17" s="282"/>
      <c r="BA17" s="286"/>
      <c r="BB17" s="253"/>
      <c r="BC17" s="253"/>
      <c r="BD17" s="286"/>
      <c r="BE17" s="286"/>
    </row>
    <row r="18" spans="1:57" ht="126" customHeight="1" thickBot="1" x14ac:dyDescent="0.3">
      <c r="A18" s="253"/>
      <c r="B18" s="257"/>
      <c r="C18" s="257"/>
      <c r="D18" s="252"/>
      <c r="E18" s="251"/>
      <c r="F18" s="257"/>
      <c r="G18" s="257"/>
      <c r="H18" s="251"/>
      <c r="I18" s="251"/>
      <c r="J18" s="251"/>
      <c r="K18" s="101" t="s">
        <v>181</v>
      </c>
      <c r="L18" s="101" t="s">
        <v>5</v>
      </c>
      <c r="M18" s="101" t="s">
        <v>61</v>
      </c>
      <c r="N18" s="101" t="s">
        <v>62</v>
      </c>
      <c r="O18" s="101" t="s">
        <v>63</v>
      </c>
      <c r="P18" s="101" t="s">
        <v>64</v>
      </c>
      <c r="Q18" s="101" t="s">
        <v>65</v>
      </c>
      <c r="R18" s="101" t="s">
        <v>66</v>
      </c>
      <c r="S18" s="101" t="s">
        <v>67</v>
      </c>
      <c r="T18" s="101" t="s">
        <v>68</v>
      </c>
      <c r="U18" s="101" t="s">
        <v>69</v>
      </c>
      <c r="V18" s="101" t="s">
        <v>70</v>
      </c>
      <c r="W18" s="101" t="s">
        <v>182</v>
      </c>
      <c r="X18" s="101" t="s">
        <v>5</v>
      </c>
      <c r="Y18" s="101" t="s">
        <v>183</v>
      </c>
      <c r="Z18" s="268"/>
      <c r="AA18" s="268"/>
      <c r="AB18" s="96" t="s">
        <v>13</v>
      </c>
      <c r="AC18" s="96" t="s">
        <v>0</v>
      </c>
      <c r="AD18" s="96" t="s">
        <v>13</v>
      </c>
      <c r="AE18" s="96" t="s">
        <v>0</v>
      </c>
      <c r="AF18" s="96" t="s">
        <v>13</v>
      </c>
      <c r="AG18" s="96" t="s">
        <v>71</v>
      </c>
      <c r="AH18" s="96" t="s">
        <v>13</v>
      </c>
      <c r="AI18" s="96" t="s">
        <v>71</v>
      </c>
      <c r="AJ18" s="96" t="s">
        <v>13</v>
      </c>
      <c r="AK18" s="96" t="s">
        <v>71</v>
      </c>
      <c r="AL18" s="96" t="s">
        <v>13</v>
      </c>
      <c r="AM18" s="96" t="s">
        <v>71</v>
      </c>
      <c r="AN18" s="96" t="s">
        <v>13</v>
      </c>
      <c r="AO18" s="96" t="s">
        <v>71</v>
      </c>
      <c r="AP18" s="271"/>
      <c r="AQ18" s="271"/>
      <c r="AR18" s="271"/>
      <c r="AS18" s="102"/>
      <c r="AT18" s="271"/>
      <c r="AU18" s="96" t="s">
        <v>15</v>
      </c>
      <c r="AV18" s="96" t="s">
        <v>16</v>
      </c>
      <c r="AW18" s="271"/>
      <c r="AX18" s="288"/>
      <c r="AY18" s="279"/>
      <c r="AZ18" s="283"/>
      <c r="BA18" s="287"/>
      <c r="BB18" s="257"/>
      <c r="BC18" s="257"/>
      <c r="BD18" s="287"/>
      <c r="BE18" s="287"/>
    </row>
    <row r="19" spans="1:57" ht="107.25" customHeight="1" thickBot="1" x14ac:dyDescent="0.3">
      <c r="A19" s="213" t="str">
        <f>IF(C19&lt;&gt;"",VLOOKUP(C19,'Codificacion Riesgos'!$C$50:$D$113,2,FALSE)&amp;"-0"&amp;B19,"")</f>
        <v>DSIG-02</v>
      </c>
      <c r="B19" s="190">
        <v>2</v>
      </c>
      <c r="C19" s="184" t="s">
        <v>379</v>
      </c>
      <c r="D19" s="254" t="s">
        <v>450</v>
      </c>
      <c r="E19" s="185" t="s">
        <v>49</v>
      </c>
      <c r="F19" s="184" t="s">
        <v>78</v>
      </c>
      <c r="G19" s="261" t="s">
        <v>466</v>
      </c>
      <c r="H19" s="255" t="s">
        <v>467</v>
      </c>
      <c r="I19" s="185" t="s">
        <v>468</v>
      </c>
      <c r="J19" s="191"/>
      <c r="K19" s="185">
        <v>1</v>
      </c>
      <c r="L19" s="211">
        <f>+IF(K19=1,0.2,(+IF(K19=2,0.4,+IF(K19=3,0.6,+IF(K19=4,0.8,+IF(K19=5,1,FALSE))))))</f>
        <v>0.2</v>
      </c>
      <c r="M19" s="206" t="s">
        <v>452</v>
      </c>
      <c r="N19" s="206" t="s">
        <v>452</v>
      </c>
      <c r="O19" s="206" t="s">
        <v>452</v>
      </c>
      <c r="P19" s="206" t="s">
        <v>452</v>
      </c>
      <c r="Q19" s="206" t="s">
        <v>452</v>
      </c>
      <c r="R19" s="206" t="s">
        <v>452</v>
      </c>
      <c r="S19" s="206" t="s">
        <v>453</v>
      </c>
      <c r="T19" s="206" t="s">
        <v>452</v>
      </c>
      <c r="U19" s="206" t="s">
        <v>452</v>
      </c>
      <c r="V19" s="206" t="s">
        <v>453</v>
      </c>
      <c r="W19" s="209" t="str">
        <f>+IF((COUNTIF(M19:V21,"SI")&lt;4),"3",(IF((COUNTIF(M19:V21,"SI")&gt;7),"5",(IF((COUNTIF(M19:V21,"SI")=4),"4",(IF((COUNTIF(M19:V21,"SI")=5),"4",(IF((COUNTIF(M19:V21,"SI")=6),"4",(IF((COUNTIF(M19:V21,"SI")=7),"4","NO REGISTRA")))))))))))</f>
        <v>5</v>
      </c>
      <c r="X19" s="211">
        <f>+IF((W19="3"),0.6,IF((W19="4"),0.8,IF((W19="5"),1,"NO REGISTRA")))</f>
        <v>1</v>
      </c>
      <c r="Y19" s="213" t="str">
        <f>+IF(AND(X19=100%,L19&gt;=20%,L19&lt;=100%),"EXTREMO",IF(AND(X19=80%,L19&gt;=20%,L19&lt;=100%),"ALTO",(IF(AND(X19&gt;=20%,X19&lt;=60%,L19=100%),"ALTO",(IF(AND(X19=60%,L19=80%),"ALTO",(IF(AND(X19=60%,L19&gt;=20%,L19&lt;=60%),"MODERADO",(IF(AND(X19=40%,L19&gt;=40%,L19&lt;=80%),"MODERADO",(IF(AND(X19=20%,L19&gt;=60%,L19&lt;=80%),"MODERADO",IF(AND(X19=40%,L19=20%),"BAJO",(IF(AND(X19=20%,L19&gt;=20%,L19&lt;=40%),"BAJO","NO REGISTRA")))))))))))))))</f>
        <v>EXTREMO</v>
      </c>
      <c r="Z19" s="107" t="s">
        <v>476</v>
      </c>
      <c r="AA19" s="104" t="s">
        <v>15</v>
      </c>
      <c r="AB19" s="104" t="s">
        <v>11</v>
      </c>
      <c r="AC19" s="108">
        <f>+IF(AB19="Preventivo",0.15,IF(AB19="Detectivo",0.1,IF(AB19="Correctivo",0,FALSE)))</f>
        <v>0.15</v>
      </c>
      <c r="AD19" s="104" t="s">
        <v>267</v>
      </c>
      <c r="AE19" s="108">
        <f>+IF(AD19="Asignado",0.15,IF(AD19="No asignado",0,FALSE))</f>
        <v>0.15</v>
      </c>
      <c r="AF19" s="109" t="s">
        <v>268</v>
      </c>
      <c r="AG19" s="110">
        <f>+IF(AF19="Adecuado",0.15,IF(AF19="Inadecuado",0,FALSE))</f>
        <v>0.15</v>
      </c>
      <c r="AH19" s="109" t="s">
        <v>458</v>
      </c>
      <c r="AI19" s="110">
        <f>+IF(AH19="Oportuno",0.15,IF(AH19="Inoportuno",0,FALSE))</f>
        <v>0.15</v>
      </c>
      <c r="AJ19" s="111" t="s">
        <v>459</v>
      </c>
      <c r="AK19" s="112">
        <f>+IF(AJ19="Completa",0.1,IF(AJ19="Incompleta",0.1/2,IF(AJ19="No existe",0,FALSE)))</f>
        <v>0.1</v>
      </c>
      <c r="AL19" s="113" t="s">
        <v>283</v>
      </c>
      <c r="AM19" s="112">
        <f t="shared" ref="AM19:AM50" si="0">+IF(AL19="Confiable",0.15,IF(AL19="No confiable",0,FALSE))</f>
        <v>0.15</v>
      </c>
      <c r="AN19" s="111" t="s">
        <v>460</v>
      </c>
      <c r="AO19" s="112">
        <f t="shared" ref="AO19:AO50" si="1">+IF(AN19="Si",0.15,IF(AN19="No",0,FALSE))</f>
        <v>0.15</v>
      </c>
      <c r="AP19" s="114">
        <f t="shared" ref="AP19:AP64" si="2">AC19+AE19+AG19+AI19+AK19+AO19+AM19</f>
        <v>1</v>
      </c>
      <c r="AQ19" s="214">
        <f>AVERAGEIF(AA19:AA21,"&lt;&gt;",AP19:AP21)</f>
        <v>0.97500000000000009</v>
      </c>
      <c r="AR19" s="199" t="str">
        <f>IF(AQ19=100%,"FUERTE",IF(AND(AQ19&lt;99%,AQ19&gt;=50%),"MODERADO","DEBIL"))</f>
        <v>MODERADO</v>
      </c>
      <c r="AS19" s="217">
        <f>IFERROR(IF(VLOOKUP("PROBABILIDAD",AA19:AA21,1,FALSE)="PROBABILIDAD",1,0),0)</f>
        <v>1</v>
      </c>
      <c r="AT19" s="199">
        <f>IF(AND(AR19="FUERTE",AS19=1),40%,IF(AND(AR19="MODERADO",AS19=1),20%,0))</f>
        <v>0.2</v>
      </c>
      <c r="AU19" s="202">
        <f>'AP-SIG-RG-15'!L19-AT19</f>
        <v>0</v>
      </c>
      <c r="AV19" s="202">
        <f>'AP-SIG-RG-15'!X19</f>
        <v>1</v>
      </c>
      <c r="AW19" s="193" t="str">
        <f>+IF(AND(AV19&gt;80%,AV19&lt;=100%,AU19&gt;=0%,AU19&lt;=100%),"EXTREMO",(IF(AND(AV19&gt;60%,AV19&lt;=80%,AU19&gt;=0%,AU19&lt;=100%),"ALTO",(IF(AND(AV19&gt;40%,AV19&lt;=60%,AU19&gt;60%,AU19&lt;=100%),"ALTO",(IF(AND(AV19&gt;=0%,AV19&lt;=40%,AU19&gt;80%,AU19&lt;=100%),"ALTO",(IF(AND(AV19&gt;40%,AV19&lt;=60%,AU19&gt;=0%,AU19&lt;=60%),"MODERADO",(IF(AND(AV19&gt;20%,AV19&lt;=40%,AU19&gt;20%,AU19&lt;=80%),"MODERADO",(IF(AND(AV19&gt;=0%,AV19&lt;=20%,AU19&gt;40%,AU19&lt;=80%),"MODERADO",(IF(AND(AV19&gt;=0%,AV19&lt;=40%,AU19&gt;=0%,AU19&lt;=20%),"BAJO",(IF(AND(AV19&gt;=0%,AV19&lt;=20%,AU19&gt;20%,AU19&lt;=40%),"BAJO","NO REGISTRA")))))))))))))))))</f>
        <v>EXTREMO</v>
      </c>
      <c r="AX19" s="194"/>
      <c r="AY19" s="205" t="s">
        <v>475</v>
      </c>
      <c r="AZ19" s="184" t="s">
        <v>474</v>
      </c>
      <c r="BA19" s="184" t="s">
        <v>379</v>
      </c>
      <c r="BB19" s="184" t="s">
        <v>473</v>
      </c>
      <c r="BC19" s="184" t="s">
        <v>472</v>
      </c>
      <c r="BD19" s="187" t="s">
        <v>471</v>
      </c>
      <c r="BE19" s="187" t="s">
        <v>470</v>
      </c>
    </row>
    <row r="20" spans="1:57" ht="132" customHeight="1" thickBot="1" x14ac:dyDescent="0.3">
      <c r="A20" s="209"/>
      <c r="B20" s="191"/>
      <c r="C20" s="185"/>
      <c r="D20" s="254"/>
      <c r="E20" s="185"/>
      <c r="F20" s="185"/>
      <c r="G20" s="255"/>
      <c r="H20" s="255"/>
      <c r="I20" s="185"/>
      <c r="J20" s="191"/>
      <c r="K20" s="185"/>
      <c r="L20" s="211"/>
      <c r="M20" s="207"/>
      <c r="N20" s="207"/>
      <c r="O20" s="207"/>
      <c r="P20" s="207"/>
      <c r="Q20" s="207"/>
      <c r="R20" s="207"/>
      <c r="S20" s="207"/>
      <c r="T20" s="207"/>
      <c r="U20" s="207"/>
      <c r="V20" s="207"/>
      <c r="W20" s="209"/>
      <c r="X20" s="211"/>
      <c r="Y20" s="209"/>
      <c r="Z20" s="117" t="s">
        <v>469</v>
      </c>
      <c r="AA20" s="104" t="s">
        <v>15</v>
      </c>
      <c r="AB20" s="104" t="s">
        <v>14</v>
      </c>
      <c r="AC20" s="108">
        <f>+IF(AB20="Preventivo",0.15,IF(AB20="Detectivo",0.1,IF(AB20="Correctivo",0,FALSE)))</f>
        <v>0.1</v>
      </c>
      <c r="AD20" s="104" t="s">
        <v>267</v>
      </c>
      <c r="AE20" s="108">
        <f>+IF(AD20="Asignado",0.15,IF(AD20="No asignado",0,FALSE))</f>
        <v>0.15</v>
      </c>
      <c r="AF20" s="109" t="s">
        <v>268</v>
      </c>
      <c r="AG20" s="110">
        <f>+IF(AF20="Adecuado",0.15,IF(AF20="Inadecuado",0,FALSE))</f>
        <v>0.15</v>
      </c>
      <c r="AH20" s="109" t="s">
        <v>458</v>
      </c>
      <c r="AI20" s="110">
        <f>+IF(AH20="Oportuno",0.15,IF(AH20="Inoportuno",0,FALSE))</f>
        <v>0.15</v>
      </c>
      <c r="AJ20" s="111" t="s">
        <v>459</v>
      </c>
      <c r="AK20" s="112">
        <f>+IF(AJ20="Completa",0.1,IF(AJ20="Incompleta",0.1/2,IF(AJ20="No existe",0,FALSE)))</f>
        <v>0.1</v>
      </c>
      <c r="AL20" s="113" t="s">
        <v>283</v>
      </c>
      <c r="AM20" s="112">
        <f t="shared" si="0"/>
        <v>0.15</v>
      </c>
      <c r="AN20" s="111" t="s">
        <v>460</v>
      </c>
      <c r="AO20" s="112">
        <f t="shared" si="1"/>
        <v>0.15</v>
      </c>
      <c r="AP20" s="114">
        <f t="shared" si="2"/>
        <v>0.95000000000000007</v>
      </c>
      <c r="AQ20" s="215"/>
      <c r="AR20" s="200"/>
      <c r="AS20" s="218"/>
      <c r="AT20" s="200"/>
      <c r="AU20" s="203"/>
      <c r="AV20" s="203"/>
      <c r="AW20" s="195"/>
      <c r="AX20" s="196"/>
      <c r="AY20" s="205"/>
      <c r="AZ20" s="185"/>
      <c r="BA20" s="185"/>
      <c r="BB20" s="185"/>
      <c r="BC20" s="185"/>
      <c r="BD20" s="188"/>
      <c r="BE20" s="188"/>
    </row>
    <row r="21" spans="1:57" ht="60" customHeight="1" thickBot="1" x14ac:dyDescent="0.3">
      <c r="A21" s="210"/>
      <c r="B21" s="192"/>
      <c r="C21" s="186"/>
      <c r="D21" s="254"/>
      <c r="E21" s="186"/>
      <c r="F21" s="186"/>
      <c r="G21" s="256"/>
      <c r="H21" s="256"/>
      <c r="I21" s="186"/>
      <c r="J21" s="192"/>
      <c r="K21" s="186"/>
      <c r="L21" s="212"/>
      <c r="M21" s="208"/>
      <c r="N21" s="208"/>
      <c r="O21" s="208"/>
      <c r="P21" s="208"/>
      <c r="Q21" s="208"/>
      <c r="R21" s="208"/>
      <c r="S21" s="208"/>
      <c r="T21" s="208"/>
      <c r="U21" s="208"/>
      <c r="V21" s="208"/>
      <c r="W21" s="210"/>
      <c r="X21" s="212"/>
      <c r="Y21" s="210"/>
      <c r="Z21" s="117"/>
      <c r="AA21" s="104"/>
      <c r="AB21" s="104"/>
      <c r="AC21" s="108" t="b">
        <f>+IF(AB21="Preventivo",0.15,IF(AB21="Detectivo",0.1,IF(AB21="Correctivo",0,FALSE)))</f>
        <v>0</v>
      </c>
      <c r="AD21" s="104"/>
      <c r="AE21" s="108" t="b">
        <f>+IF(AD21="Asignado",0.15,IF(AD21="No asignado",0,FALSE))</f>
        <v>0</v>
      </c>
      <c r="AF21" s="109"/>
      <c r="AG21" s="110" t="b">
        <f>+IF(AF21="Adecuado",0.15,IF(AF21="Inadecuado",0,FALSE))</f>
        <v>0</v>
      </c>
      <c r="AH21" s="109"/>
      <c r="AI21" s="110" t="b">
        <f>+IF(AH21="Oportuno",0.15,IF(AH21="Inoportuno",0,FALSE))</f>
        <v>0</v>
      </c>
      <c r="AJ21" s="111"/>
      <c r="AK21" s="112" t="b">
        <f>+IF(AJ21="Completa",0.1,IF(AJ21="Incompleta",0.1/2,IF(AJ21="No existe",0,FALSE)))</f>
        <v>0</v>
      </c>
      <c r="AL21" s="113"/>
      <c r="AM21" s="112" t="b">
        <f t="shared" si="0"/>
        <v>0</v>
      </c>
      <c r="AN21" s="111"/>
      <c r="AO21" s="112" t="b">
        <f t="shared" si="1"/>
        <v>0</v>
      </c>
      <c r="AP21" s="114">
        <f t="shared" si="2"/>
        <v>0</v>
      </c>
      <c r="AQ21" s="216"/>
      <c r="AR21" s="201"/>
      <c r="AS21" s="219"/>
      <c r="AT21" s="201"/>
      <c r="AU21" s="204"/>
      <c r="AV21" s="204"/>
      <c r="AW21" s="197"/>
      <c r="AX21" s="198"/>
      <c r="AY21" s="205"/>
      <c r="AZ21" s="186"/>
      <c r="BA21" s="186"/>
      <c r="BB21" s="186"/>
      <c r="BC21" s="186"/>
      <c r="BD21" s="189"/>
      <c r="BE21" s="189"/>
    </row>
    <row r="22" spans="1:57" ht="99.75" customHeight="1" thickBot="1" x14ac:dyDescent="0.3">
      <c r="A22" s="213" t="str">
        <f>IF(C22&lt;&gt;"",VLOOKUP(C22,'Codificacion Riesgos'!$C$50:$D$113,2,FALSE)&amp;"-0"&amp;B22,"")</f>
        <v>DSIG-03</v>
      </c>
      <c r="B22" s="190">
        <v>3</v>
      </c>
      <c r="C22" s="184" t="s">
        <v>379</v>
      </c>
      <c r="D22" s="254" t="s">
        <v>483</v>
      </c>
      <c r="E22" s="185" t="s">
        <v>49</v>
      </c>
      <c r="F22" s="184" t="s">
        <v>78</v>
      </c>
      <c r="G22" s="261" t="s">
        <v>482</v>
      </c>
      <c r="H22" s="255" t="s">
        <v>481</v>
      </c>
      <c r="I22" s="185" t="s">
        <v>468</v>
      </c>
      <c r="J22" s="191"/>
      <c r="K22" s="185">
        <v>1</v>
      </c>
      <c r="L22" s="211">
        <f>+IF(K22=1,0.2,(+IF(K22=2,0.4,+IF(K22=3,0.6,+IF(K22=4,0.8,+IF(K22=5,1,FALSE))))))</f>
        <v>0.2</v>
      </c>
      <c r="M22" s="206" t="s">
        <v>452</v>
      </c>
      <c r="N22" s="206" t="s">
        <v>452</v>
      </c>
      <c r="O22" s="206" t="s">
        <v>452</v>
      </c>
      <c r="P22" s="206" t="s">
        <v>452</v>
      </c>
      <c r="Q22" s="206" t="s">
        <v>452</v>
      </c>
      <c r="R22" s="206" t="s">
        <v>452</v>
      </c>
      <c r="S22" s="206" t="s">
        <v>452</v>
      </c>
      <c r="T22" s="206" t="s">
        <v>452</v>
      </c>
      <c r="U22" s="206" t="s">
        <v>452</v>
      </c>
      <c r="V22" s="206" t="s">
        <v>452</v>
      </c>
      <c r="W22" s="209" t="str">
        <f>+IF((COUNTIF(M22:V24,"SI")&lt;4),"3",(IF((COUNTIF(M22:V24,"SI")&gt;7),"5",(IF((COUNTIF(M22:V24,"SI")=4),"4",(IF((COUNTIF(M22:V24,"SI")=5),"4",(IF((COUNTIF(M22:V24,"SI")=6),"4",(IF((COUNTIF(M22:V24,"SI")=7),"4","NO REGISTRA")))))))))))</f>
        <v>5</v>
      </c>
      <c r="X22" s="211">
        <f>+IF((W22="3"),0.6,IF((W22="4"),0.8,IF((W22="5"),1,"NO REGISTRA")))</f>
        <v>1</v>
      </c>
      <c r="Y22" s="213" t="str">
        <f>+IF(AND(X22=100%,L22&gt;=20%,L22&lt;=100%),"EXTREMO",IF(AND(X22=80%,L22&gt;=20%,L22&lt;=100%),"ALTO",(IF(AND(X22&gt;=20%,X22&lt;=60%,L22=100%),"ALTO",(IF(AND(X22=60%,L22=80%),"ALTO",(IF(AND(X22=60%,L22&gt;=20%,L22&lt;=60%),"MODERADO",(IF(AND(X22=40%,L22&gt;=40%,L22&lt;=80%),"MODERADO",(IF(AND(X22=20%,L22&gt;=60%,L22&lt;=80%),"MODERADO",IF(AND(X22=40%,L22=20%),"BAJO",(IF(AND(X22=20%,L22&gt;=20%,L22&lt;=40%),"BAJO","NO REGISTRA")))))))))))))))</f>
        <v>EXTREMO</v>
      </c>
      <c r="Z22" s="107" t="s">
        <v>480</v>
      </c>
      <c r="AA22" s="104" t="s">
        <v>15</v>
      </c>
      <c r="AB22" s="104" t="s">
        <v>11</v>
      </c>
      <c r="AC22" s="108">
        <f>+IF(AB22="Preventivo",0.15,IF(AB22="Detectivo",0.1,IF(AB22="Correctivo",0,FALSE)))</f>
        <v>0.15</v>
      </c>
      <c r="AD22" s="104" t="s">
        <v>267</v>
      </c>
      <c r="AE22" s="108">
        <f>+IF(AD22="Asignado",0.15,IF(AD22="No asignado",0,FALSE))</f>
        <v>0.15</v>
      </c>
      <c r="AF22" s="109" t="s">
        <v>268</v>
      </c>
      <c r="AG22" s="110">
        <f>+IF(AF22="Adecuado",0.15,IF(AF22="Inadecuado",0,FALSE))</f>
        <v>0.15</v>
      </c>
      <c r="AH22" s="109" t="s">
        <v>458</v>
      </c>
      <c r="AI22" s="110">
        <f>+IF(AH22="Oportuno",0.15,IF(AH22="Inoportuno",0,FALSE))</f>
        <v>0.15</v>
      </c>
      <c r="AJ22" s="111" t="s">
        <v>459</v>
      </c>
      <c r="AK22" s="112">
        <f>+IF(AJ22="Completa",0.1,IF(AJ22="Incompleta",0.1/2,IF(AJ22="No existe",0,FALSE)))</f>
        <v>0.1</v>
      </c>
      <c r="AL22" s="113" t="s">
        <v>283</v>
      </c>
      <c r="AM22" s="112">
        <f t="shared" si="0"/>
        <v>0.15</v>
      </c>
      <c r="AN22" s="111" t="s">
        <v>460</v>
      </c>
      <c r="AO22" s="112">
        <f t="shared" si="1"/>
        <v>0.15</v>
      </c>
      <c r="AP22" s="114">
        <f t="shared" si="2"/>
        <v>1</v>
      </c>
      <c r="AQ22" s="214">
        <f>AVERAGEIF(AA22:AA24,"&lt;&gt;",AP22:AP24)</f>
        <v>0.97500000000000009</v>
      </c>
      <c r="AR22" s="199" t="str">
        <f>IF(AQ22=100%,"FUERTE",IF(AND(AQ22&lt;99%,AQ22&gt;=50%),"MODERADO","DEBIL"))</f>
        <v>MODERADO</v>
      </c>
      <c r="AS22" s="217">
        <f>IFERROR(IF(VLOOKUP("PROBABILIDAD",AA22:AA24,1,FALSE)="PROBABILIDAD",1,0),0)</f>
        <v>1</v>
      </c>
      <c r="AT22" s="199">
        <f>IF(AND(AR22="FUERTE",AS22=1),40%,IF(AND(AR22="MODERADO",AS22=1),20%,0))</f>
        <v>0.2</v>
      </c>
      <c r="AU22" s="202">
        <f>L22-AT22</f>
        <v>0</v>
      </c>
      <c r="AV22" s="202">
        <f>X22</f>
        <v>1</v>
      </c>
      <c r="AW22" s="193" t="str">
        <f>+IF(AND(AV22&gt;80%,AV22&lt;=100%,AU22&gt;=0%,AU22&lt;=100%),"EXTREMO",(IF(AND(AV22&gt;60%,AV22&lt;=80%,AU22&gt;=0%,AU22&lt;=100%),"ALTO",(IF(AND(AV22&gt;40%,AV22&lt;=60%,AU22&gt;60%,AU22&lt;=100%),"ALTO",(IF(AND(AV22&gt;=0%,AV22&lt;=40%,AU22&gt;80%,AU22&lt;=100%),"ALTO",(IF(AND(AV22&gt;40%,AV22&lt;=60%,AU22&gt;=0%,AU22&lt;=60%),"MODERADO",(IF(AND(AV22&gt;20%,AV22&lt;=40%,AU22&gt;20%,AU22&lt;=80%),"MODERADO",(IF(AND(AV22&gt;=0%,AV22&lt;=20%,AU22&gt;40%,AU22&lt;=80%),"MODERADO",(IF(AND(AV22&gt;=0%,AV22&lt;=40%,AU22&gt;=0%,AU22&lt;=20%),"BAJO",(IF(AND(AV22&gt;=0%,AV22&lt;=20%,AU22&gt;20%,AU22&lt;=40%),"BAJO","NO REGISTRA")))))))))))))))))</f>
        <v>EXTREMO</v>
      </c>
      <c r="AX22" s="194"/>
      <c r="AY22" s="205" t="s">
        <v>475</v>
      </c>
      <c r="AZ22" s="184" t="s">
        <v>479</v>
      </c>
      <c r="BA22" s="184" t="s">
        <v>379</v>
      </c>
      <c r="BB22" s="184" t="s">
        <v>473</v>
      </c>
      <c r="BC22" s="184" t="s">
        <v>472</v>
      </c>
      <c r="BD22" s="187" t="s">
        <v>478</v>
      </c>
      <c r="BE22" s="187" t="s">
        <v>470</v>
      </c>
    </row>
    <row r="23" spans="1:57" ht="141" customHeight="1" thickBot="1" x14ac:dyDescent="0.3">
      <c r="A23" s="209"/>
      <c r="B23" s="191"/>
      <c r="C23" s="185"/>
      <c r="D23" s="254"/>
      <c r="E23" s="185"/>
      <c r="F23" s="185"/>
      <c r="G23" s="255"/>
      <c r="H23" s="255"/>
      <c r="I23" s="185"/>
      <c r="J23" s="191"/>
      <c r="K23" s="185"/>
      <c r="L23" s="211"/>
      <c r="M23" s="207"/>
      <c r="N23" s="207"/>
      <c r="O23" s="207"/>
      <c r="P23" s="207"/>
      <c r="Q23" s="207"/>
      <c r="R23" s="207"/>
      <c r="S23" s="207"/>
      <c r="T23" s="207"/>
      <c r="U23" s="207"/>
      <c r="V23" s="207"/>
      <c r="W23" s="209"/>
      <c r="X23" s="211"/>
      <c r="Y23" s="209"/>
      <c r="Z23" s="117" t="s">
        <v>477</v>
      </c>
      <c r="AA23" s="104" t="s">
        <v>15</v>
      </c>
      <c r="AB23" s="104" t="s">
        <v>14</v>
      </c>
      <c r="AC23" s="108">
        <f>+IF(AB23="Preventivo",0.15,IF(AB23="Detectivo",0.1,IF(AB23="Correctivo",0,FALSE)))</f>
        <v>0.1</v>
      </c>
      <c r="AD23" s="104" t="s">
        <v>267</v>
      </c>
      <c r="AE23" s="108">
        <f>+IF(AD23="Asignado",0.15,IF(AD23="No asignado",0,FALSE))</f>
        <v>0.15</v>
      </c>
      <c r="AF23" s="109" t="s">
        <v>268</v>
      </c>
      <c r="AG23" s="110">
        <f>+IF(AF23="Adecuado",0.15,IF(AF23="Inadecuado",0,FALSE))</f>
        <v>0.15</v>
      </c>
      <c r="AH23" s="109" t="s">
        <v>458</v>
      </c>
      <c r="AI23" s="110">
        <f>+IF(AH23="Oportuno",0.15,IF(AH23="Inoportuno",0,FALSE))</f>
        <v>0.15</v>
      </c>
      <c r="AJ23" s="111" t="s">
        <v>459</v>
      </c>
      <c r="AK23" s="112">
        <f>+IF(AJ23="Completa",0.1,IF(AJ23="Incompleta",0.1/2,IF(AJ23="No existe",0,FALSE)))</f>
        <v>0.1</v>
      </c>
      <c r="AL23" s="113" t="s">
        <v>283</v>
      </c>
      <c r="AM23" s="112">
        <f t="shared" si="0"/>
        <v>0.15</v>
      </c>
      <c r="AN23" s="111" t="s">
        <v>460</v>
      </c>
      <c r="AO23" s="112">
        <f t="shared" si="1"/>
        <v>0.15</v>
      </c>
      <c r="AP23" s="114">
        <f t="shared" si="2"/>
        <v>0.95000000000000007</v>
      </c>
      <c r="AQ23" s="215"/>
      <c r="AR23" s="200"/>
      <c r="AS23" s="218"/>
      <c r="AT23" s="200"/>
      <c r="AU23" s="203"/>
      <c r="AV23" s="203"/>
      <c r="AW23" s="195"/>
      <c r="AX23" s="196"/>
      <c r="AY23" s="205"/>
      <c r="AZ23" s="185"/>
      <c r="BA23" s="185"/>
      <c r="BB23" s="185"/>
      <c r="BC23" s="185"/>
      <c r="BD23" s="188"/>
      <c r="BE23" s="188"/>
    </row>
    <row r="24" spans="1:57" ht="60" customHeight="1" thickBot="1" x14ac:dyDescent="0.3">
      <c r="A24" s="210"/>
      <c r="B24" s="192"/>
      <c r="C24" s="186"/>
      <c r="D24" s="254"/>
      <c r="E24" s="186"/>
      <c r="F24" s="186"/>
      <c r="G24" s="256"/>
      <c r="H24" s="256"/>
      <c r="I24" s="186"/>
      <c r="J24" s="192"/>
      <c r="K24" s="186"/>
      <c r="L24" s="212"/>
      <c r="M24" s="208"/>
      <c r="N24" s="208"/>
      <c r="O24" s="208"/>
      <c r="P24" s="208"/>
      <c r="Q24" s="208"/>
      <c r="R24" s="208"/>
      <c r="S24" s="208"/>
      <c r="T24" s="208"/>
      <c r="U24" s="208"/>
      <c r="V24" s="208"/>
      <c r="W24" s="210"/>
      <c r="X24" s="212"/>
      <c r="Y24" s="210"/>
      <c r="Z24" s="117" t="s">
        <v>7</v>
      </c>
      <c r="AA24" s="104"/>
      <c r="AB24" s="104"/>
      <c r="AC24" s="108"/>
      <c r="AD24" s="104"/>
      <c r="AE24" s="108"/>
      <c r="AF24" s="109"/>
      <c r="AG24" s="110"/>
      <c r="AH24" s="109"/>
      <c r="AI24" s="110"/>
      <c r="AJ24" s="111"/>
      <c r="AK24" s="112"/>
      <c r="AL24" s="113"/>
      <c r="AM24" s="112" t="b">
        <f t="shared" si="0"/>
        <v>0</v>
      </c>
      <c r="AN24" s="111"/>
      <c r="AO24" s="112" t="b">
        <f t="shared" si="1"/>
        <v>0</v>
      </c>
      <c r="AP24" s="114">
        <f t="shared" si="2"/>
        <v>0</v>
      </c>
      <c r="AQ24" s="216"/>
      <c r="AR24" s="201"/>
      <c r="AS24" s="219"/>
      <c r="AT24" s="201"/>
      <c r="AU24" s="204"/>
      <c r="AV24" s="204"/>
      <c r="AW24" s="197"/>
      <c r="AX24" s="198"/>
      <c r="AY24" s="205"/>
      <c r="AZ24" s="186"/>
      <c r="BA24" s="186"/>
      <c r="BB24" s="186"/>
      <c r="BC24" s="186"/>
      <c r="BD24" s="189"/>
      <c r="BE24" s="189"/>
    </row>
    <row r="25" spans="1:57" ht="90" customHeight="1" thickBot="1" x14ac:dyDescent="0.3">
      <c r="A25" s="213" t="str">
        <f>IF(C25&lt;&gt;"",VLOOKUP(C25,'Codificacion Riesgos'!$C$50:$D$113,2,FALSE)&amp;"-0"&amp;B25,"")</f>
        <v>SP-01</v>
      </c>
      <c r="B25" s="190">
        <v>1</v>
      </c>
      <c r="C25" s="184" t="s">
        <v>550</v>
      </c>
      <c r="D25" s="254" t="s">
        <v>450</v>
      </c>
      <c r="E25" s="185" t="s">
        <v>45</v>
      </c>
      <c r="F25" s="184" t="s">
        <v>78</v>
      </c>
      <c r="G25" s="258" t="s">
        <v>494</v>
      </c>
      <c r="H25" s="258" t="s">
        <v>493</v>
      </c>
      <c r="I25" s="185" t="s">
        <v>492</v>
      </c>
      <c r="J25" s="191"/>
      <c r="K25" s="185">
        <v>1</v>
      </c>
      <c r="L25" s="211">
        <f>+IF(K25=1,0.2,(+IF(K25=2,0.4,+IF(K25=3,0.6,+IF(K25=4,0.8,+IF(K25=5,1,FALSE))))))</f>
        <v>0.2</v>
      </c>
      <c r="M25" s="206" t="s">
        <v>453</v>
      </c>
      <c r="N25" s="206" t="s">
        <v>452</v>
      </c>
      <c r="O25" s="206" t="s">
        <v>452</v>
      </c>
      <c r="P25" s="206" t="s">
        <v>453</v>
      </c>
      <c r="Q25" s="206" t="s">
        <v>452</v>
      </c>
      <c r="R25" s="206" t="s">
        <v>452</v>
      </c>
      <c r="S25" s="206" t="s">
        <v>453</v>
      </c>
      <c r="T25" s="206" t="s">
        <v>453</v>
      </c>
      <c r="U25" s="206" t="s">
        <v>452</v>
      </c>
      <c r="V25" s="206" t="s">
        <v>453</v>
      </c>
      <c r="W25" s="209" t="str">
        <f>+IF((COUNTIF(M25:V27,"SI")&lt;4),"3",(IF((COUNTIF(M25:V27,"SI")&gt;7),"5",(IF((COUNTIF(M25:V27,"SI")=4),"4",(IF((COUNTIF(M25:V27,"SI")=5),"4",(IF((COUNTIF(M25:V27,"SI")=6),"4",(IF((COUNTIF(M25:V27,"SI")=7),"4","NO REGISTRA")))))))))))</f>
        <v>4</v>
      </c>
      <c r="X25" s="211">
        <f>+IF((W25="3"),0.6,IF((W25="4"),0.8,IF((W25="5"),1,"NO REGISTRA")))</f>
        <v>0.8</v>
      </c>
      <c r="Y25" s="213" t="str">
        <f>+IF(AND(X25=100%,L25&gt;=20%,L25&lt;=100%),"EXTREMO",IF(AND(X25=80%,L25&gt;=20%,L25&lt;=100%),"ALTO",(IF(AND(X25&gt;=20%,X25&lt;=60%,L25=100%),"ALTO",(IF(AND(X25=60%,L25=80%),"ALTO",(IF(AND(X25=60%,L25&gt;=20%,L25&lt;=60%),"MODERADO",(IF(AND(X25=40%,L25&gt;=40%,L25&lt;=80%),"MODERADO",(IF(AND(X25=20%,L25&gt;=60%,L25&lt;=80%),"MODERADO",IF(AND(X25=40%,L25=20%),"BAJO",(IF(AND(X25=20%,L25&gt;=20%,L25&lt;=40%),"BAJO","NO REGISTRA")))))))))))))))</f>
        <v>ALTO</v>
      </c>
      <c r="Z25" s="124" t="s">
        <v>491</v>
      </c>
      <c r="AA25" s="104" t="s">
        <v>15</v>
      </c>
      <c r="AB25" s="104" t="s">
        <v>11</v>
      </c>
      <c r="AC25" s="108">
        <f t="shared" ref="AC25:AC56" si="3">+IF(AB25="Preventivo",0.15,IF(AB25="Detectivo",0.1,IF(AB25="Correctivo",0,FALSE)))</f>
        <v>0.15</v>
      </c>
      <c r="AD25" s="104" t="s">
        <v>267</v>
      </c>
      <c r="AE25" s="108">
        <f t="shared" ref="AE25:AE56" si="4">+IF(AD25="Asignado",0.15,IF(AD25="No asignado",0,FALSE))</f>
        <v>0.15</v>
      </c>
      <c r="AF25" s="109" t="s">
        <v>268</v>
      </c>
      <c r="AG25" s="110">
        <f t="shared" ref="AG25:AG56" si="5">+IF(AF25="Adecuado",0.15,IF(AF25="Inadecuado",0,FALSE))</f>
        <v>0.15</v>
      </c>
      <c r="AH25" s="109" t="s">
        <v>458</v>
      </c>
      <c r="AI25" s="110">
        <f t="shared" ref="AI25:AI56" si="6">+IF(AH25="Oportuno",0.15,IF(AH25="Inoportuno",0,FALSE))</f>
        <v>0.15</v>
      </c>
      <c r="AJ25" s="111" t="s">
        <v>459</v>
      </c>
      <c r="AK25" s="112">
        <f t="shared" ref="AK25:AK56" si="7">+IF(AJ25="Completa",0.1,IF(AJ25="Incompleta",0.1/2,IF(AJ25="No existe",0,FALSE)))</f>
        <v>0.1</v>
      </c>
      <c r="AL25" s="113" t="s">
        <v>283</v>
      </c>
      <c r="AM25" s="112">
        <f t="shared" si="0"/>
        <v>0.15</v>
      </c>
      <c r="AN25" s="111" t="s">
        <v>460</v>
      </c>
      <c r="AO25" s="112">
        <f t="shared" si="1"/>
        <v>0.15</v>
      </c>
      <c r="AP25" s="114">
        <f t="shared" si="2"/>
        <v>1</v>
      </c>
      <c r="AQ25" s="214">
        <f>AVERAGEIF(AA25:AA27,"&lt;&gt;",AP25:AP27)</f>
        <v>1</v>
      </c>
      <c r="AR25" s="199" t="str">
        <f>IF(AQ25=100%,"FUERTE",IF(AND(AQ25&lt;99%,AQ25&gt;=50%),"MODERADO","DEBIL"))</f>
        <v>FUERTE</v>
      </c>
      <c r="AS25" s="217">
        <f>IFERROR(IF(VLOOKUP("PROBABILIDAD",AA25:AA27,1,FALSE)="PROBABILIDAD",1,0),0)</f>
        <v>1</v>
      </c>
      <c r="AT25" s="199">
        <f>IF(AND(AR25="FUERTE",AS25=1),40%,IF(AND(AR25="MODERADO",AS25=1),20%,0))</f>
        <v>0.4</v>
      </c>
      <c r="AU25" s="202">
        <f>L25-AT25</f>
        <v>-0.2</v>
      </c>
      <c r="AV25" s="202">
        <f>X25</f>
        <v>0.8</v>
      </c>
      <c r="AW25" s="193" t="str">
        <f>+IF(AND(AV25&gt;80%,AV25&lt;=100%,AU25&gt;=0%,AU25&lt;=100%),"EXTREMO",(IF(AND(AV25&gt;60%,AV25&lt;=80%,AU25&gt;=0%,AU25&lt;=100%),"ALTO",(IF(AND(AV25&gt;40%,AV25&lt;=60%,AU25&gt;60%,AU25&lt;=100%),"ALTO",(IF(AND(AV25&gt;=0%,AV25&lt;=40%,AU25&gt;80%,AU25&lt;=100%),"ALTO",(IF(AND(AV25&gt;40%,AV25&lt;=60%,AU25&gt;=0%,AU25&lt;=60%),"MODERADO",(IF(AND(AV25&gt;20%,AV25&lt;=40%,AU25&gt;20%,AU25&lt;=80%),"MODERADO",(IF(AND(AV25&gt;=0%,AV25&lt;=20%,AU25&gt;40%,AU25&lt;=80%),"MODERADO",(IF(AND(AV25&gt;=0%,AV25&lt;=40%,AU25&gt;=0%,AU25&lt;=20%),"BAJO",(IF(AND(AV25&gt;=0%,AV25&lt;=20%,AU25&gt;20%,AU25&lt;=40%),"BAJO","NO REGISTRA")))))))))))))))))</f>
        <v>NO REGISTRA</v>
      </c>
      <c r="AX25" s="194"/>
      <c r="AY25" s="205" t="s">
        <v>490</v>
      </c>
      <c r="AZ25" s="184" t="s">
        <v>489</v>
      </c>
      <c r="BA25" s="184" t="s">
        <v>346</v>
      </c>
      <c r="BB25" s="184" t="s">
        <v>488</v>
      </c>
      <c r="BC25" s="184" t="s">
        <v>487</v>
      </c>
      <c r="BD25" s="187" t="s">
        <v>486</v>
      </c>
      <c r="BE25" s="187"/>
    </row>
    <row r="26" spans="1:57" ht="86.25" customHeight="1" thickBot="1" x14ac:dyDescent="0.3">
      <c r="A26" s="209"/>
      <c r="B26" s="191"/>
      <c r="C26" s="185"/>
      <c r="D26" s="254"/>
      <c r="E26" s="185"/>
      <c r="F26" s="185"/>
      <c r="G26" s="259"/>
      <c r="H26" s="259"/>
      <c r="I26" s="185"/>
      <c r="J26" s="191"/>
      <c r="K26" s="185"/>
      <c r="L26" s="211"/>
      <c r="M26" s="207"/>
      <c r="N26" s="207"/>
      <c r="O26" s="207"/>
      <c r="P26" s="207"/>
      <c r="Q26" s="207"/>
      <c r="R26" s="207"/>
      <c r="S26" s="207"/>
      <c r="T26" s="207"/>
      <c r="U26" s="207"/>
      <c r="V26" s="207"/>
      <c r="W26" s="209"/>
      <c r="X26" s="211"/>
      <c r="Y26" s="209"/>
      <c r="Z26" s="124" t="s">
        <v>485</v>
      </c>
      <c r="AA26" s="104" t="s">
        <v>15</v>
      </c>
      <c r="AB26" s="104" t="s">
        <v>11</v>
      </c>
      <c r="AC26" s="108">
        <f t="shared" si="3"/>
        <v>0.15</v>
      </c>
      <c r="AD26" s="104" t="s">
        <v>267</v>
      </c>
      <c r="AE26" s="108">
        <f t="shared" si="4"/>
        <v>0.15</v>
      </c>
      <c r="AF26" s="109" t="s">
        <v>268</v>
      </c>
      <c r="AG26" s="110">
        <f t="shared" si="5"/>
        <v>0.15</v>
      </c>
      <c r="AH26" s="109" t="s">
        <v>458</v>
      </c>
      <c r="AI26" s="110">
        <f t="shared" si="6"/>
        <v>0.15</v>
      </c>
      <c r="AJ26" s="111" t="s">
        <v>459</v>
      </c>
      <c r="AK26" s="112">
        <f t="shared" si="7"/>
        <v>0.1</v>
      </c>
      <c r="AL26" s="113" t="s">
        <v>283</v>
      </c>
      <c r="AM26" s="112">
        <f t="shared" si="0"/>
        <v>0.15</v>
      </c>
      <c r="AN26" s="111" t="s">
        <v>460</v>
      </c>
      <c r="AO26" s="112">
        <f t="shared" si="1"/>
        <v>0.15</v>
      </c>
      <c r="AP26" s="114">
        <f t="shared" si="2"/>
        <v>1</v>
      </c>
      <c r="AQ26" s="215"/>
      <c r="AR26" s="200"/>
      <c r="AS26" s="218"/>
      <c r="AT26" s="200"/>
      <c r="AU26" s="203"/>
      <c r="AV26" s="203"/>
      <c r="AW26" s="195"/>
      <c r="AX26" s="196"/>
      <c r="AY26" s="205"/>
      <c r="AZ26" s="185"/>
      <c r="BA26" s="185"/>
      <c r="BB26" s="185"/>
      <c r="BC26" s="185"/>
      <c r="BD26" s="188"/>
      <c r="BE26" s="188"/>
    </row>
    <row r="27" spans="1:57" ht="81.75" customHeight="1" thickBot="1" x14ac:dyDescent="0.3">
      <c r="A27" s="210"/>
      <c r="B27" s="192"/>
      <c r="C27" s="186"/>
      <c r="D27" s="254"/>
      <c r="E27" s="186"/>
      <c r="F27" s="186"/>
      <c r="G27" s="260"/>
      <c r="H27" s="260"/>
      <c r="I27" s="186"/>
      <c r="J27" s="192"/>
      <c r="K27" s="186"/>
      <c r="L27" s="212"/>
      <c r="M27" s="208"/>
      <c r="N27" s="208"/>
      <c r="O27" s="208"/>
      <c r="P27" s="208"/>
      <c r="Q27" s="208"/>
      <c r="R27" s="208"/>
      <c r="S27" s="208"/>
      <c r="T27" s="208"/>
      <c r="U27" s="208"/>
      <c r="V27" s="208"/>
      <c r="W27" s="210"/>
      <c r="X27" s="212"/>
      <c r="Y27" s="210"/>
      <c r="Z27" s="124" t="s">
        <v>484</v>
      </c>
      <c r="AA27" s="104" t="s">
        <v>15</v>
      </c>
      <c r="AB27" s="104" t="s">
        <v>11</v>
      </c>
      <c r="AC27" s="108">
        <f t="shared" si="3"/>
        <v>0.15</v>
      </c>
      <c r="AD27" s="104" t="s">
        <v>267</v>
      </c>
      <c r="AE27" s="108">
        <f t="shared" si="4"/>
        <v>0.15</v>
      </c>
      <c r="AF27" s="109" t="s">
        <v>268</v>
      </c>
      <c r="AG27" s="110">
        <f t="shared" si="5"/>
        <v>0.15</v>
      </c>
      <c r="AH27" s="109" t="s">
        <v>458</v>
      </c>
      <c r="AI27" s="110">
        <f t="shared" si="6"/>
        <v>0.15</v>
      </c>
      <c r="AJ27" s="111" t="s">
        <v>459</v>
      </c>
      <c r="AK27" s="112">
        <f t="shared" si="7"/>
        <v>0.1</v>
      </c>
      <c r="AL27" s="113" t="s">
        <v>283</v>
      </c>
      <c r="AM27" s="112">
        <f t="shared" si="0"/>
        <v>0.15</v>
      </c>
      <c r="AN27" s="111" t="s">
        <v>460</v>
      </c>
      <c r="AO27" s="112">
        <f t="shared" si="1"/>
        <v>0.15</v>
      </c>
      <c r="AP27" s="114">
        <f t="shared" si="2"/>
        <v>1</v>
      </c>
      <c r="AQ27" s="216"/>
      <c r="AR27" s="201"/>
      <c r="AS27" s="219"/>
      <c r="AT27" s="201"/>
      <c r="AU27" s="204"/>
      <c r="AV27" s="204"/>
      <c r="AW27" s="197"/>
      <c r="AX27" s="198"/>
      <c r="AY27" s="205"/>
      <c r="AZ27" s="186"/>
      <c r="BA27" s="186"/>
      <c r="BB27" s="186"/>
      <c r="BC27" s="186"/>
      <c r="BD27" s="189"/>
      <c r="BE27" s="189"/>
    </row>
    <row r="28" spans="1:57" ht="73.5" customHeight="1" thickBot="1" x14ac:dyDescent="0.3">
      <c r="A28" s="213" t="str">
        <f>IF(C28&lt;&gt;"",VLOOKUP(C28,'Codificacion Riesgos'!$C$50:$D$113,2,FALSE)&amp;"-0"&amp;B28,"")</f>
        <v>SP-02</v>
      </c>
      <c r="B28" s="190">
        <v>2</v>
      </c>
      <c r="C28" s="184" t="s">
        <v>550</v>
      </c>
      <c r="D28" s="254" t="s">
        <v>450</v>
      </c>
      <c r="E28" s="185" t="s">
        <v>45</v>
      </c>
      <c r="F28" s="184" t="s">
        <v>78</v>
      </c>
      <c r="G28" s="258" t="s">
        <v>503</v>
      </c>
      <c r="H28" s="258" t="s">
        <v>502</v>
      </c>
      <c r="I28" s="185" t="s">
        <v>492</v>
      </c>
      <c r="J28" s="191"/>
      <c r="K28" s="185">
        <v>1</v>
      </c>
      <c r="L28" s="211">
        <f>+IF(K28=1,0.2,(+IF(K28=2,0.4,+IF(K28=3,0.6,+IF(K28=4,0.8,+IF(K28=5,1,FALSE))))))</f>
        <v>0.2</v>
      </c>
      <c r="M28" s="206" t="s">
        <v>452</v>
      </c>
      <c r="N28" s="206" t="s">
        <v>452</v>
      </c>
      <c r="O28" s="206" t="s">
        <v>452</v>
      </c>
      <c r="P28" s="206" t="s">
        <v>452</v>
      </c>
      <c r="Q28" s="206" t="s">
        <v>452</v>
      </c>
      <c r="R28" s="206" t="s">
        <v>452</v>
      </c>
      <c r="S28" s="206" t="s">
        <v>453</v>
      </c>
      <c r="T28" s="206" t="s">
        <v>453</v>
      </c>
      <c r="U28" s="206" t="s">
        <v>452</v>
      </c>
      <c r="V28" s="206" t="s">
        <v>453</v>
      </c>
      <c r="W28" s="209" t="str">
        <f>+IF((COUNTIF(M28:V30,"SI")&lt;4),"3",(IF((COUNTIF(M28:V30,"SI")&gt;7),"5",(IF((COUNTIF(M28:V30,"SI")=4),"4",(IF((COUNTIF(M28:V30,"SI")=5),"4",(IF((COUNTIF(M28:V30,"SI")=6),"4",(IF((COUNTIF(M28:V30,"SI")=7),"4","NO REGISTRA")))))))))))</f>
        <v>4</v>
      </c>
      <c r="X28" s="211">
        <f>+IF((W28="3"),0.6,IF((W28="4"),0.8,IF((W28="5"),1,"NO REGISTRA")))</f>
        <v>0.8</v>
      </c>
      <c r="Y28" s="213" t="str">
        <f>+IF(AND(X28=100%,L28&gt;=20%,L28&lt;=100%),"EXTREMO",IF(AND(X28=80%,L28&gt;=20%,L28&lt;=100%),"ALTO",(IF(AND(X28&gt;=20%,X28&lt;=60%,L28=100%),"ALTO",(IF(AND(X28=60%,L28=80%),"ALTO",(IF(AND(X28=60%,L28&gt;=20%,L28&lt;=60%),"MODERADO",(IF(AND(X28=40%,L28&gt;=40%,L28&lt;=80%),"MODERADO",(IF(AND(X28=20%,L28&gt;=60%,L28&lt;=80%),"MODERADO",IF(AND(X28=40%,L28=20%),"BAJO",(IF(AND(X28=20%,L28&gt;=20%,L28&lt;=40%),"BAJO","NO REGISTRA")))))))))))))))</f>
        <v>ALTO</v>
      </c>
      <c r="Z28" s="124" t="s">
        <v>501</v>
      </c>
      <c r="AA28" s="104" t="s">
        <v>15</v>
      </c>
      <c r="AB28" s="104" t="s">
        <v>11</v>
      </c>
      <c r="AC28" s="108">
        <f t="shared" si="3"/>
        <v>0.15</v>
      </c>
      <c r="AD28" s="104" t="s">
        <v>267</v>
      </c>
      <c r="AE28" s="108">
        <f t="shared" si="4"/>
        <v>0.15</v>
      </c>
      <c r="AF28" s="109" t="s">
        <v>268</v>
      </c>
      <c r="AG28" s="110">
        <f t="shared" si="5"/>
        <v>0.15</v>
      </c>
      <c r="AH28" s="109" t="s">
        <v>458</v>
      </c>
      <c r="AI28" s="110">
        <f t="shared" si="6"/>
        <v>0.15</v>
      </c>
      <c r="AJ28" s="111" t="s">
        <v>459</v>
      </c>
      <c r="AK28" s="112">
        <f t="shared" si="7"/>
        <v>0.1</v>
      </c>
      <c r="AL28" s="113" t="s">
        <v>283</v>
      </c>
      <c r="AM28" s="112">
        <f t="shared" si="0"/>
        <v>0.15</v>
      </c>
      <c r="AN28" s="111" t="s">
        <v>460</v>
      </c>
      <c r="AO28" s="112">
        <f t="shared" si="1"/>
        <v>0.15</v>
      </c>
      <c r="AP28" s="114">
        <f t="shared" si="2"/>
        <v>1</v>
      </c>
      <c r="AQ28" s="214">
        <f>AVERAGEIF(AA28:AA30,"&lt;&gt;",AP28:AP30)</f>
        <v>1</v>
      </c>
      <c r="AR28" s="199" t="str">
        <f>IF(AQ28=100%,"FUERTE",IF(AND(AQ28&lt;99%,AQ28&gt;=50%),"MODERADO","DEBIL"))</f>
        <v>FUERTE</v>
      </c>
      <c r="AS28" s="217">
        <f>IFERROR(IF(VLOOKUP("PROBABILIDAD",AA28:AA30,1,FALSE)="PROBABILIDAD",1,0),0)</f>
        <v>1</v>
      </c>
      <c r="AT28" s="199">
        <f>IF(AND(AR28="FUERTE",AS28=1),40%,IF(AND(AR28="MODERADO",AS28=1),20%,0))</f>
        <v>0.4</v>
      </c>
      <c r="AU28" s="202">
        <f>L28-AT28</f>
        <v>-0.2</v>
      </c>
      <c r="AV28" s="202">
        <f>X28</f>
        <v>0.8</v>
      </c>
      <c r="AW28" s="193" t="str">
        <f>+IF(AND(AV28&gt;80%,AV28&lt;=100%,AU28&gt;=0%,AU28&lt;=100%),"EXTREMO",(IF(AND(AV28&gt;60%,AV28&lt;=80%,AU28&gt;=0%,AU28&lt;=100%),"ALTO",(IF(AND(AV28&gt;40%,AV28&lt;=60%,AU28&gt;60%,AU28&lt;=100%),"ALTO",(IF(AND(AV28&gt;=0%,AV28&lt;=40%,AU28&gt;80%,AU28&lt;=100%),"ALTO",(IF(AND(AV28&gt;40%,AV28&lt;=60%,AU28&gt;=0%,AU28&lt;=60%),"MODERADO",(IF(AND(AV28&gt;20%,AV28&lt;=40%,AU28&gt;20%,AU28&lt;=80%),"MODERADO",(IF(AND(AV28&gt;=0%,AV28&lt;=20%,AU28&gt;40%,AU28&lt;=80%),"MODERADO",(IF(AND(AV28&gt;=0%,AV28&lt;=40%,AU28&gt;=0%,AU28&lt;=20%),"BAJO",(IF(AND(AV28&gt;=0%,AV28&lt;=20%,AU28&gt;20%,AU28&lt;=40%),"BAJO","NO REGISTRA")))))))))))))))))</f>
        <v>NO REGISTRA</v>
      </c>
      <c r="AX28" s="194"/>
      <c r="AY28" s="205" t="s">
        <v>490</v>
      </c>
      <c r="AZ28" s="184" t="s">
        <v>500</v>
      </c>
      <c r="BA28" s="184" t="s">
        <v>347</v>
      </c>
      <c r="BB28" s="184" t="s">
        <v>499</v>
      </c>
      <c r="BC28" s="184" t="s">
        <v>498</v>
      </c>
      <c r="BD28" s="187" t="s">
        <v>497</v>
      </c>
      <c r="BE28" s="187"/>
    </row>
    <row r="29" spans="1:57" ht="66" customHeight="1" thickBot="1" x14ac:dyDescent="0.3">
      <c r="A29" s="209"/>
      <c r="B29" s="191"/>
      <c r="C29" s="185"/>
      <c r="D29" s="254"/>
      <c r="E29" s="185"/>
      <c r="F29" s="185"/>
      <c r="G29" s="259"/>
      <c r="H29" s="259"/>
      <c r="I29" s="185"/>
      <c r="J29" s="191"/>
      <c r="K29" s="185"/>
      <c r="L29" s="211"/>
      <c r="M29" s="207"/>
      <c r="N29" s="207"/>
      <c r="O29" s="207"/>
      <c r="P29" s="207"/>
      <c r="Q29" s="207"/>
      <c r="R29" s="207"/>
      <c r="S29" s="207"/>
      <c r="T29" s="207"/>
      <c r="U29" s="207"/>
      <c r="V29" s="207"/>
      <c r="W29" s="209"/>
      <c r="X29" s="211"/>
      <c r="Y29" s="209"/>
      <c r="Z29" s="124" t="s">
        <v>496</v>
      </c>
      <c r="AA29" s="104" t="s">
        <v>15</v>
      </c>
      <c r="AB29" s="104" t="s">
        <v>11</v>
      </c>
      <c r="AC29" s="108">
        <f t="shared" si="3"/>
        <v>0.15</v>
      </c>
      <c r="AD29" s="104" t="s">
        <v>267</v>
      </c>
      <c r="AE29" s="108">
        <f t="shared" si="4"/>
        <v>0.15</v>
      </c>
      <c r="AF29" s="109" t="s">
        <v>268</v>
      </c>
      <c r="AG29" s="110">
        <f t="shared" si="5"/>
        <v>0.15</v>
      </c>
      <c r="AH29" s="109" t="s">
        <v>458</v>
      </c>
      <c r="AI29" s="110">
        <f t="shared" si="6"/>
        <v>0.15</v>
      </c>
      <c r="AJ29" s="111" t="s">
        <v>459</v>
      </c>
      <c r="AK29" s="112">
        <f t="shared" si="7"/>
        <v>0.1</v>
      </c>
      <c r="AL29" s="113" t="s">
        <v>283</v>
      </c>
      <c r="AM29" s="112">
        <f t="shared" si="0"/>
        <v>0.15</v>
      </c>
      <c r="AN29" s="111" t="s">
        <v>460</v>
      </c>
      <c r="AO29" s="112">
        <f t="shared" si="1"/>
        <v>0.15</v>
      </c>
      <c r="AP29" s="114">
        <f t="shared" si="2"/>
        <v>1</v>
      </c>
      <c r="AQ29" s="215"/>
      <c r="AR29" s="200"/>
      <c r="AS29" s="218"/>
      <c r="AT29" s="200"/>
      <c r="AU29" s="203"/>
      <c r="AV29" s="203"/>
      <c r="AW29" s="195"/>
      <c r="AX29" s="196"/>
      <c r="AY29" s="205"/>
      <c r="AZ29" s="185"/>
      <c r="BA29" s="185"/>
      <c r="BB29" s="185"/>
      <c r="BC29" s="185"/>
      <c r="BD29" s="188"/>
      <c r="BE29" s="188"/>
    </row>
    <row r="30" spans="1:57" ht="60" customHeight="1" thickBot="1" x14ac:dyDescent="0.3">
      <c r="A30" s="210"/>
      <c r="B30" s="192"/>
      <c r="C30" s="186"/>
      <c r="D30" s="254"/>
      <c r="E30" s="186"/>
      <c r="F30" s="186"/>
      <c r="G30" s="260"/>
      <c r="H30" s="260"/>
      <c r="I30" s="186"/>
      <c r="J30" s="192"/>
      <c r="K30" s="186"/>
      <c r="L30" s="212"/>
      <c r="M30" s="208"/>
      <c r="N30" s="208"/>
      <c r="O30" s="208"/>
      <c r="P30" s="208"/>
      <c r="Q30" s="208"/>
      <c r="R30" s="208"/>
      <c r="S30" s="208"/>
      <c r="T30" s="208"/>
      <c r="U30" s="208"/>
      <c r="V30" s="208"/>
      <c r="W30" s="210"/>
      <c r="X30" s="212"/>
      <c r="Y30" s="210"/>
      <c r="Z30" s="124" t="s">
        <v>495</v>
      </c>
      <c r="AA30" s="104" t="s">
        <v>15</v>
      </c>
      <c r="AB30" s="104" t="s">
        <v>11</v>
      </c>
      <c r="AC30" s="108">
        <f t="shared" si="3"/>
        <v>0.15</v>
      </c>
      <c r="AD30" s="104" t="s">
        <v>267</v>
      </c>
      <c r="AE30" s="108">
        <f t="shared" si="4"/>
        <v>0.15</v>
      </c>
      <c r="AF30" s="109" t="s">
        <v>268</v>
      </c>
      <c r="AG30" s="110">
        <f t="shared" si="5"/>
        <v>0.15</v>
      </c>
      <c r="AH30" s="109" t="s">
        <v>458</v>
      </c>
      <c r="AI30" s="110">
        <f t="shared" si="6"/>
        <v>0.15</v>
      </c>
      <c r="AJ30" s="111" t="s">
        <v>459</v>
      </c>
      <c r="AK30" s="112">
        <f t="shared" si="7"/>
        <v>0.1</v>
      </c>
      <c r="AL30" s="113" t="s">
        <v>283</v>
      </c>
      <c r="AM30" s="112">
        <f t="shared" si="0"/>
        <v>0.15</v>
      </c>
      <c r="AN30" s="111" t="s">
        <v>460</v>
      </c>
      <c r="AO30" s="112">
        <f t="shared" si="1"/>
        <v>0.15</v>
      </c>
      <c r="AP30" s="114">
        <f t="shared" si="2"/>
        <v>1</v>
      </c>
      <c r="AQ30" s="216"/>
      <c r="AR30" s="201"/>
      <c r="AS30" s="219"/>
      <c r="AT30" s="201"/>
      <c r="AU30" s="204"/>
      <c r="AV30" s="204"/>
      <c r="AW30" s="197"/>
      <c r="AX30" s="198"/>
      <c r="AY30" s="205"/>
      <c r="AZ30" s="186"/>
      <c r="BA30" s="186"/>
      <c r="BB30" s="186"/>
      <c r="BC30" s="186"/>
      <c r="BD30" s="189"/>
      <c r="BE30" s="189"/>
    </row>
    <row r="31" spans="1:57" ht="133.5" customHeight="1" thickBot="1" x14ac:dyDescent="0.3">
      <c r="A31" s="213" t="str">
        <f>IF(C31&lt;&gt;"",VLOOKUP(C31,'Codificacion Riesgos'!$C$50:$D$113,2,FALSE)&amp;"-0"&amp;B31,"")</f>
        <v>SP-03</v>
      </c>
      <c r="B31" s="262">
        <v>3</v>
      </c>
      <c r="C31" s="184" t="s">
        <v>550</v>
      </c>
      <c r="D31" s="254" t="s">
        <v>450</v>
      </c>
      <c r="E31" s="185" t="s">
        <v>45</v>
      </c>
      <c r="F31" s="184" t="s">
        <v>78</v>
      </c>
      <c r="G31" s="184" t="s">
        <v>520</v>
      </c>
      <c r="H31" s="184" t="s">
        <v>510</v>
      </c>
      <c r="I31" s="185" t="s">
        <v>492</v>
      </c>
      <c r="J31" s="191"/>
      <c r="K31" s="185">
        <v>1</v>
      </c>
      <c r="L31" s="211">
        <f>+IF(K31=1,0.2,(+IF(K31=2,0.4,+IF(K31=3,0.6,+IF(K31=4,0.8,+IF(K31=5,1,FALSE))))))</f>
        <v>0.2</v>
      </c>
      <c r="M31" s="206" t="s">
        <v>452</v>
      </c>
      <c r="N31" s="206" t="s">
        <v>452</v>
      </c>
      <c r="O31" s="206" t="s">
        <v>452</v>
      </c>
      <c r="P31" s="206" t="s">
        <v>452</v>
      </c>
      <c r="Q31" s="206" t="s">
        <v>452</v>
      </c>
      <c r="R31" s="206" t="s">
        <v>452</v>
      </c>
      <c r="S31" s="206" t="s">
        <v>452</v>
      </c>
      <c r="T31" s="206" t="s">
        <v>452</v>
      </c>
      <c r="U31" s="206" t="s">
        <v>452</v>
      </c>
      <c r="V31" s="206" t="s">
        <v>452</v>
      </c>
      <c r="W31" s="209" t="str">
        <f>+IF((COUNTIF(M31:V33,"SI")&lt;4),"3",(IF((COUNTIF(M31:V33,"SI")&gt;7),"5",(IF((COUNTIF(M31:V33,"SI")=4),"4",(IF((COUNTIF(M31:V33,"SI")=5),"4",(IF((COUNTIF(M31:V33,"SI")=6),"4",(IF((COUNTIF(M31:V33,"SI")=7),"4","NO REGISTRA")))))))))))</f>
        <v>5</v>
      </c>
      <c r="X31" s="211">
        <f>+IF((W31="3"),0.6,IF((W31="4"),0.8,IF((W31="5"),1,"NO REGISTRA")))</f>
        <v>1</v>
      </c>
      <c r="Y31" s="213" t="str">
        <f>+IF(AND(X31=100%,L31&gt;=20%,L31&lt;=100%),"EXTREMO",IF(AND(X31=80%,L31&gt;=20%,L31&lt;=100%),"ALTO",(IF(AND(X31&gt;=20%,X31&lt;=60%,L31=100%),"ALTO",(IF(AND(X31=60%,L31=80%),"ALTO",(IF(AND(X31=60%,L31&gt;=20%,L31&lt;=60%),"MODERADO",(IF(AND(X31=40%,L31&gt;=40%,L31&lt;=80%),"MODERADO",(IF(AND(X31=20%,L31&gt;=60%,L31&lt;=80%),"MODERADO",IF(AND(X31=40%,L31=20%),"BAJO",(IF(AND(X31=20%,L31&gt;=20%,L31&lt;=40%),"BAJO","NO REGISTRA")))))))))))))))</f>
        <v>EXTREMO</v>
      </c>
      <c r="Z31" s="124" t="s">
        <v>509</v>
      </c>
      <c r="AA31" s="104" t="s">
        <v>15</v>
      </c>
      <c r="AB31" s="104" t="s">
        <v>11</v>
      </c>
      <c r="AC31" s="108">
        <f t="shared" si="3"/>
        <v>0.15</v>
      </c>
      <c r="AD31" s="104" t="s">
        <v>267</v>
      </c>
      <c r="AE31" s="108">
        <f t="shared" si="4"/>
        <v>0.15</v>
      </c>
      <c r="AF31" s="109" t="s">
        <v>268</v>
      </c>
      <c r="AG31" s="110">
        <f t="shared" si="5"/>
        <v>0.15</v>
      </c>
      <c r="AH31" s="109" t="s">
        <v>458</v>
      </c>
      <c r="AI31" s="110">
        <f t="shared" si="6"/>
        <v>0.15</v>
      </c>
      <c r="AJ31" s="111" t="s">
        <v>459</v>
      </c>
      <c r="AK31" s="112">
        <f t="shared" si="7"/>
        <v>0.1</v>
      </c>
      <c r="AL31" s="113" t="s">
        <v>283</v>
      </c>
      <c r="AM31" s="112">
        <f t="shared" si="0"/>
        <v>0.15</v>
      </c>
      <c r="AN31" s="111" t="s">
        <v>460</v>
      </c>
      <c r="AO31" s="112">
        <f t="shared" si="1"/>
        <v>0.15</v>
      </c>
      <c r="AP31" s="114">
        <f t="shared" si="2"/>
        <v>1</v>
      </c>
      <c r="AQ31" s="214">
        <f>AVERAGEIF(AA31:AA33,"&lt;&gt;",AP31:AP33)</f>
        <v>1</v>
      </c>
      <c r="AR31" s="199" t="str">
        <f>IF(AQ31=100%,"FUERTE",IF(AND(AQ31&lt;99%,AQ31&gt;=50%),"MODERADO","DEBIL"))</f>
        <v>FUERTE</v>
      </c>
      <c r="AS31" s="217">
        <f>IFERROR(IF(VLOOKUP("PROBABILIDAD",AA31:AA33,1,FALSE)="PROBABILIDAD",1,0),0)</f>
        <v>1</v>
      </c>
      <c r="AT31" s="199">
        <f>IF(AND(AR31="FUERTE",AS31=1),40%,IF(AND(AR31="MODERADO",AS31=1),20%,0))</f>
        <v>0.4</v>
      </c>
      <c r="AU31" s="202">
        <f>L31-AT31</f>
        <v>-0.2</v>
      </c>
      <c r="AV31" s="202">
        <f>X31</f>
        <v>1</v>
      </c>
      <c r="AW31" s="193" t="str">
        <f>+IF(AND(AV31&gt;80%,AV31&lt;=100%,AU31&gt;=0%,AU31&lt;=100%),"EXTREMO",(IF(AND(AV31&gt;60%,AV31&lt;=80%,AU31&gt;=0%,AU31&lt;=100%),"ALTO",(IF(AND(AV31&gt;40%,AV31&lt;=60%,AU31&gt;60%,AU31&lt;=100%),"ALTO",(IF(AND(AV31&gt;=0%,AV31&lt;=40%,AU31&gt;80%,AU31&lt;=100%),"ALTO",(IF(AND(AV31&gt;40%,AV31&lt;=60%,AU31&gt;=0%,AU31&lt;=60%),"MODERADO",(IF(AND(AV31&gt;20%,AV31&lt;=40%,AU31&gt;20%,AU31&lt;=80%),"MODERADO",(IF(AND(AV31&gt;=0%,AV31&lt;=20%,AU31&gt;40%,AU31&lt;=80%),"MODERADO",(IF(AND(AV31&gt;=0%,AV31&lt;=40%,AU31&gt;=0%,AU31&lt;=20%),"BAJO",(IF(AND(AV31&gt;=0%,AV31&lt;=20%,AU31&gt;20%,AU31&lt;=40%),"BAJO","NO REGISTRA")))))))))))))))))</f>
        <v>NO REGISTRA</v>
      </c>
      <c r="AX31" s="194"/>
      <c r="AY31" s="205" t="s">
        <v>490</v>
      </c>
      <c r="AZ31" s="184" t="s">
        <v>508</v>
      </c>
      <c r="BA31" s="187" t="s">
        <v>377</v>
      </c>
      <c r="BB31" s="184" t="s">
        <v>507</v>
      </c>
      <c r="BC31" s="184" t="s">
        <v>506</v>
      </c>
      <c r="BD31" s="187" t="s">
        <v>505</v>
      </c>
      <c r="BE31" s="187"/>
    </row>
    <row r="32" spans="1:57" ht="79.5" customHeight="1" thickBot="1" x14ac:dyDescent="0.3">
      <c r="A32" s="209"/>
      <c r="B32" s="263"/>
      <c r="C32" s="185"/>
      <c r="D32" s="254"/>
      <c r="E32" s="185"/>
      <c r="F32" s="185"/>
      <c r="G32" s="185"/>
      <c r="H32" s="185"/>
      <c r="I32" s="185"/>
      <c r="J32" s="191"/>
      <c r="K32" s="185"/>
      <c r="L32" s="211"/>
      <c r="M32" s="207"/>
      <c r="N32" s="207"/>
      <c r="O32" s="207"/>
      <c r="P32" s="207"/>
      <c r="Q32" s="207"/>
      <c r="R32" s="207"/>
      <c r="S32" s="207"/>
      <c r="T32" s="207"/>
      <c r="U32" s="207"/>
      <c r="V32" s="207"/>
      <c r="W32" s="209"/>
      <c r="X32" s="211"/>
      <c r="Y32" s="209"/>
      <c r="Z32" s="124" t="s">
        <v>504</v>
      </c>
      <c r="AA32" s="104" t="s">
        <v>15</v>
      </c>
      <c r="AB32" s="104" t="s">
        <v>11</v>
      </c>
      <c r="AC32" s="108">
        <f t="shared" si="3"/>
        <v>0.15</v>
      </c>
      <c r="AD32" s="104" t="s">
        <v>267</v>
      </c>
      <c r="AE32" s="108">
        <f t="shared" si="4"/>
        <v>0.15</v>
      </c>
      <c r="AF32" s="109" t="s">
        <v>268</v>
      </c>
      <c r="AG32" s="110">
        <f t="shared" si="5"/>
        <v>0.15</v>
      </c>
      <c r="AH32" s="109" t="s">
        <v>458</v>
      </c>
      <c r="AI32" s="110">
        <f t="shared" si="6"/>
        <v>0.15</v>
      </c>
      <c r="AJ32" s="111" t="s">
        <v>459</v>
      </c>
      <c r="AK32" s="112">
        <f t="shared" si="7"/>
        <v>0.1</v>
      </c>
      <c r="AL32" s="113" t="s">
        <v>283</v>
      </c>
      <c r="AM32" s="112">
        <f t="shared" si="0"/>
        <v>0.15</v>
      </c>
      <c r="AN32" s="111" t="s">
        <v>460</v>
      </c>
      <c r="AO32" s="112">
        <f t="shared" si="1"/>
        <v>0.15</v>
      </c>
      <c r="AP32" s="114">
        <f t="shared" si="2"/>
        <v>1</v>
      </c>
      <c r="AQ32" s="215"/>
      <c r="AR32" s="200"/>
      <c r="AS32" s="218"/>
      <c r="AT32" s="200"/>
      <c r="AU32" s="203"/>
      <c r="AV32" s="203"/>
      <c r="AW32" s="195"/>
      <c r="AX32" s="196"/>
      <c r="AY32" s="205"/>
      <c r="AZ32" s="185"/>
      <c r="BA32" s="188"/>
      <c r="BB32" s="185"/>
      <c r="BC32" s="188"/>
      <c r="BD32" s="188"/>
      <c r="BE32" s="188"/>
    </row>
    <row r="33" spans="1:57" ht="60" customHeight="1" thickBot="1" x14ac:dyDescent="0.3">
      <c r="A33" s="210"/>
      <c r="B33" s="264"/>
      <c r="C33" s="186"/>
      <c r="D33" s="254"/>
      <c r="E33" s="186"/>
      <c r="F33" s="186"/>
      <c r="G33" s="186"/>
      <c r="H33" s="186"/>
      <c r="I33" s="186"/>
      <c r="J33" s="192"/>
      <c r="K33" s="186"/>
      <c r="L33" s="212"/>
      <c r="M33" s="208"/>
      <c r="N33" s="208"/>
      <c r="O33" s="208"/>
      <c r="P33" s="208"/>
      <c r="Q33" s="208"/>
      <c r="R33" s="208"/>
      <c r="S33" s="208"/>
      <c r="T33" s="208"/>
      <c r="U33" s="208"/>
      <c r="V33" s="208"/>
      <c r="W33" s="210"/>
      <c r="X33" s="212"/>
      <c r="Y33" s="210"/>
      <c r="Z33" s="117" t="s">
        <v>7</v>
      </c>
      <c r="AA33" s="104"/>
      <c r="AB33" s="104"/>
      <c r="AC33" s="108" t="b">
        <f t="shared" si="3"/>
        <v>0</v>
      </c>
      <c r="AD33" s="104"/>
      <c r="AE33" s="108" t="b">
        <f t="shared" si="4"/>
        <v>0</v>
      </c>
      <c r="AF33" s="109"/>
      <c r="AG33" s="110" t="b">
        <f t="shared" si="5"/>
        <v>0</v>
      </c>
      <c r="AH33" s="109"/>
      <c r="AI33" s="110" t="b">
        <f t="shared" si="6"/>
        <v>0</v>
      </c>
      <c r="AJ33" s="111"/>
      <c r="AK33" s="112" t="b">
        <f t="shared" si="7"/>
        <v>0</v>
      </c>
      <c r="AL33" s="113"/>
      <c r="AM33" s="112" t="b">
        <f t="shared" si="0"/>
        <v>0</v>
      </c>
      <c r="AN33" s="111"/>
      <c r="AO33" s="112" t="b">
        <f t="shared" si="1"/>
        <v>0</v>
      </c>
      <c r="AP33" s="114">
        <f t="shared" si="2"/>
        <v>0</v>
      </c>
      <c r="AQ33" s="216"/>
      <c r="AR33" s="201"/>
      <c r="AS33" s="219"/>
      <c r="AT33" s="201"/>
      <c r="AU33" s="204"/>
      <c r="AV33" s="204"/>
      <c r="AW33" s="197"/>
      <c r="AX33" s="198"/>
      <c r="AY33" s="205"/>
      <c r="AZ33" s="186"/>
      <c r="BA33" s="189"/>
      <c r="BB33" s="186"/>
      <c r="BC33" s="189"/>
      <c r="BD33" s="189"/>
      <c r="BE33" s="189"/>
    </row>
    <row r="34" spans="1:57" ht="58.5" customHeight="1" thickBot="1" x14ac:dyDescent="0.3">
      <c r="A34" s="213" t="str">
        <f>IF(C34&lt;&gt;"",VLOOKUP(C34,'Codificacion Riesgos'!$C$50:$D$113,2,FALSE)&amp;"-0"&amp;B34,"")</f>
        <v>SP-04</v>
      </c>
      <c r="B34" s="262">
        <v>4</v>
      </c>
      <c r="C34" s="184" t="s">
        <v>550</v>
      </c>
      <c r="D34" s="254" t="s">
        <v>450</v>
      </c>
      <c r="E34" s="185" t="s">
        <v>45</v>
      </c>
      <c r="F34" s="184" t="s">
        <v>78</v>
      </c>
      <c r="G34" s="184" t="s">
        <v>521</v>
      </c>
      <c r="H34" s="184" t="s">
        <v>519</v>
      </c>
      <c r="I34" s="184" t="s">
        <v>518</v>
      </c>
      <c r="K34" s="185">
        <v>2</v>
      </c>
      <c r="L34" s="211">
        <f>+IF(K34=1,0.2,(+IF(K34=2,0.4,+IF(K34=3,0.6,+IF(K34=4,0.8,+IF(K34=5,1,FALSE))))))</f>
        <v>0.4</v>
      </c>
      <c r="M34" s="206" t="s">
        <v>452</v>
      </c>
      <c r="N34" s="206" t="s">
        <v>452</v>
      </c>
      <c r="O34" s="206" t="s">
        <v>452</v>
      </c>
      <c r="P34" s="206" t="s">
        <v>452</v>
      </c>
      <c r="Q34" s="206" t="s">
        <v>452</v>
      </c>
      <c r="R34" s="206" t="s">
        <v>452</v>
      </c>
      <c r="S34" s="206" t="s">
        <v>453</v>
      </c>
      <c r="T34" s="206" t="s">
        <v>453</v>
      </c>
      <c r="U34" s="206" t="s">
        <v>452</v>
      </c>
      <c r="V34" s="206" t="s">
        <v>453</v>
      </c>
      <c r="W34" s="209" t="str">
        <f>+IF((COUNTIF(M34:V36,"SI")&lt;4),"3",(IF((COUNTIF(M34:V36,"SI")&gt;7),"5",(IF((COUNTIF(M34:V36,"SI")=4),"4",(IF((COUNTIF(M34:V36,"SI")=5),"4",(IF((COUNTIF(M34:V36,"SI")=6),"4",(IF((COUNTIF(M34:V36,"SI")=7),"4","NO REGISTRA")))))))))))</f>
        <v>4</v>
      </c>
      <c r="X34" s="211">
        <f>+IF((W34="3"),0.6,IF((W34="4"),0.8,IF((W34="5"),1,"NO REGISTRA")))</f>
        <v>0.8</v>
      </c>
      <c r="Y34" s="213" t="str">
        <f>+IF(AND(X34=100%,L34&gt;=20%,L34&lt;=100%),"EXTREMO",IF(AND(X34=80%,L34&gt;=20%,L34&lt;=100%),"ALTO",(IF(AND(X34&gt;=20%,X34&lt;=60%,L34=100%),"ALTO",(IF(AND(X34=60%,L34=80%),"ALTO",(IF(AND(X34=60%,L34&gt;=20%,L34&lt;=60%),"MODERADO",(IF(AND(X34=40%,L34&gt;=40%,L34&lt;=80%),"MODERADO",(IF(AND(X34=20%,L34&gt;=60%,L34&lt;=80%),"MODERADO",IF(AND(X34=40%,L34=20%),"BAJO",(IF(AND(X34=20%,L34&gt;=20%,L34&lt;=40%),"BAJO","NO REGISTRA")))))))))))))))</f>
        <v>ALTO</v>
      </c>
      <c r="Z34" s="107" t="s">
        <v>517</v>
      </c>
      <c r="AA34" s="104" t="s">
        <v>511</v>
      </c>
      <c r="AB34" s="104" t="s">
        <v>11</v>
      </c>
      <c r="AC34" s="108">
        <f t="shared" si="3"/>
        <v>0.15</v>
      </c>
      <c r="AD34" s="104" t="s">
        <v>267</v>
      </c>
      <c r="AE34" s="108">
        <f t="shared" si="4"/>
        <v>0.15</v>
      </c>
      <c r="AF34" s="109" t="s">
        <v>268</v>
      </c>
      <c r="AG34" s="110">
        <f t="shared" si="5"/>
        <v>0.15</v>
      </c>
      <c r="AH34" s="109" t="s">
        <v>458</v>
      </c>
      <c r="AI34" s="110">
        <f t="shared" si="6"/>
        <v>0.15</v>
      </c>
      <c r="AJ34" s="111" t="s">
        <v>459</v>
      </c>
      <c r="AK34" s="112">
        <f t="shared" si="7"/>
        <v>0.1</v>
      </c>
      <c r="AL34" s="113" t="s">
        <v>283</v>
      </c>
      <c r="AM34" s="112">
        <f t="shared" si="0"/>
        <v>0.15</v>
      </c>
      <c r="AN34" s="111" t="s">
        <v>460</v>
      </c>
      <c r="AO34" s="112">
        <f t="shared" si="1"/>
        <v>0.15</v>
      </c>
      <c r="AP34" s="114">
        <f t="shared" si="2"/>
        <v>1</v>
      </c>
      <c r="AQ34" s="214">
        <f>AVERAGEIF(AA34:AA36,"&lt;&gt;",AP34:AP36)</f>
        <v>1</v>
      </c>
      <c r="AR34" s="199" t="str">
        <f>IF(AQ34=100%,"FUERTE",IF(AND(AQ34&lt;99%,AQ34&gt;=50%),"MODERADO","DEBIL"))</f>
        <v>FUERTE</v>
      </c>
      <c r="AS34" s="125"/>
      <c r="AT34" s="199">
        <f>IF(AND(AR34="FUERTE",AS34=1),40%,IF(AND(AR34="MODERADO",AS34=1),20%,0))</f>
        <v>0</v>
      </c>
      <c r="AU34" s="202">
        <f>L34-AT34</f>
        <v>0.4</v>
      </c>
      <c r="AV34" s="202">
        <f>X34</f>
        <v>0.8</v>
      </c>
      <c r="AW34" s="193" t="str">
        <f>+IF(AND(AV34&gt;80%,AV34&lt;=100%,AU34&gt;=0%,AU34&lt;=100%),"EXTREMO",(IF(AND(AV34&gt;60%,AV34&lt;=80%,AU34&gt;=0%,AU34&lt;=100%),"ALTO",(IF(AND(AV34&gt;40%,AV34&lt;=60%,AU34&gt;60%,AU34&lt;=100%),"ALTO",(IF(AND(AV34&gt;=0%,AV34&lt;=40%,AU34&gt;80%,AU34&lt;=100%),"ALTO",(IF(AND(AV34&gt;40%,AV34&lt;=60%,AU34&gt;=0%,AU34&lt;=60%),"MODERADO",(IF(AND(AV34&gt;20%,AV34&lt;=40%,AU34&gt;20%,AU34&lt;=80%),"MODERADO",(IF(AND(AV34&gt;=0%,AV34&lt;=20%,AU34&gt;40%,AU34&lt;=80%),"MODERADO",(IF(AND(AV34&gt;=0%,AV34&lt;=40%,AU34&gt;=0%,AU34&lt;=20%),"BAJO",(IF(AND(AV34&gt;=0%,AV34&lt;=20%,AU34&gt;20%,AU34&lt;=40%),"BAJO","NO REGISTRA")))))))))))))))))</f>
        <v>ALTO</v>
      </c>
      <c r="AX34" s="194"/>
      <c r="AY34" s="205" t="s">
        <v>475</v>
      </c>
      <c r="AZ34" s="184" t="s">
        <v>516</v>
      </c>
      <c r="BA34" s="187" t="s">
        <v>515</v>
      </c>
      <c r="BB34" s="184" t="s">
        <v>514</v>
      </c>
      <c r="BC34" s="184" t="s">
        <v>513</v>
      </c>
      <c r="BD34" s="187" t="s">
        <v>497</v>
      </c>
      <c r="BE34" s="187"/>
    </row>
    <row r="35" spans="1:57" ht="59.25" customHeight="1" thickBot="1" x14ac:dyDescent="0.3">
      <c r="A35" s="209"/>
      <c r="B35" s="263"/>
      <c r="C35" s="185"/>
      <c r="D35" s="254"/>
      <c r="E35" s="185"/>
      <c r="F35" s="185"/>
      <c r="G35" s="185"/>
      <c r="H35" s="185"/>
      <c r="I35" s="185"/>
      <c r="K35" s="185"/>
      <c r="L35" s="211"/>
      <c r="M35" s="207"/>
      <c r="N35" s="207"/>
      <c r="O35" s="207"/>
      <c r="P35" s="207"/>
      <c r="Q35" s="207"/>
      <c r="R35" s="207"/>
      <c r="S35" s="207"/>
      <c r="T35" s="207"/>
      <c r="U35" s="207"/>
      <c r="V35" s="207"/>
      <c r="W35" s="209"/>
      <c r="X35" s="211"/>
      <c r="Y35" s="209"/>
      <c r="Z35" s="117" t="s">
        <v>512</v>
      </c>
      <c r="AA35" s="104" t="s">
        <v>511</v>
      </c>
      <c r="AB35" s="104" t="s">
        <v>11</v>
      </c>
      <c r="AC35" s="108">
        <f t="shared" si="3"/>
        <v>0.15</v>
      </c>
      <c r="AD35" s="104" t="s">
        <v>267</v>
      </c>
      <c r="AE35" s="108">
        <f t="shared" si="4"/>
        <v>0.15</v>
      </c>
      <c r="AF35" s="109" t="s">
        <v>268</v>
      </c>
      <c r="AG35" s="110">
        <f t="shared" si="5"/>
        <v>0.15</v>
      </c>
      <c r="AH35" s="109" t="s">
        <v>458</v>
      </c>
      <c r="AI35" s="110">
        <f t="shared" si="6"/>
        <v>0.15</v>
      </c>
      <c r="AJ35" s="111" t="s">
        <v>459</v>
      </c>
      <c r="AK35" s="112">
        <f t="shared" si="7"/>
        <v>0.1</v>
      </c>
      <c r="AL35" s="113" t="s">
        <v>283</v>
      </c>
      <c r="AM35" s="112">
        <f t="shared" si="0"/>
        <v>0.15</v>
      </c>
      <c r="AN35" s="111" t="s">
        <v>460</v>
      </c>
      <c r="AO35" s="112">
        <f t="shared" si="1"/>
        <v>0.15</v>
      </c>
      <c r="AP35" s="114">
        <f t="shared" si="2"/>
        <v>1</v>
      </c>
      <c r="AQ35" s="215"/>
      <c r="AR35" s="200"/>
      <c r="AS35" s="125"/>
      <c r="AT35" s="200"/>
      <c r="AU35" s="203"/>
      <c r="AV35" s="203"/>
      <c r="AW35" s="195"/>
      <c r="AX35" s="196"/>
      <c r="AY35" s="205"/>
      <c r="AZ35" s="185"/>
      <c r="BA35" s="188"/>
      <c r="BB35" s="185"/>
      <c r="BC35" s="185"/>
      <c r="BD35" s="188"/>
      <c r="BE35" s="188"/>
    </row>
    <row r="36" spans="1:57" ht="58.5" customHeight="1" thickBot="1" x14ac:dyDescent="0.3">
      <c r="A36" s="210"/>
      <c r="B36" s="264"/>
      <c r="C36" s="186"/>
      <c r="D36" s="254"/>
      <c r="E36" s="186"/>
      <c r="F36" s="186"/>
      <c r="G36" s="186"/>
      <c r="H36" s="186"/>
      <c r="I36" s="186"/>
      <c r="K36" s="186"/>
      <c r="L36" s="212"/>
      <c r="M36" s="208"/>
      <c r="N36" s="208"/>
      <c r="O36" s="208"/>
      <c r="P36" s="208"/>
      <c r="Q36" s="208"/>
      <c r="R36" s="208"/>
      <c r="S36" s="208"/>
      <c r="T36" s="208"/>
      <c r="U36" s="208"/>
      <c r="V36" s="208"/>
      <c r="W36" s="210"/>
      <c r="X36" s="212"/>
      <c r="Y36" s="210"/>
      <c r="Z36" s="126" t="s">
        <v>7</v>
      </c>
      <c r="AA36" s="104"/>
      <c r="AB36" s="104"/>
      <c r="AC36" s="108" t="b">
        <f t="shared" si="3"/>
        <v>0</v>
      </c>
      <c r="AD36" s="104"/>
      <c r="AE36" s="108" t="b">
        <f t="shared" si="4"/>
        <v>0</v>
      </c>
      <c r="AF36" s="109"/>
      <c r="AG36" s="110" t="b">
        <f t="shared" si="5"/>
        <v>0</v>
      </c>
      <c r="AH36" s="109"/>
      <c r="AI36" s="110" t="b">
        <f t="shared" si="6"/>
        <v>0</v>
      </c>
      <c r="AJ36" s="111"/>
      <c r="AK36" s="112" t="b">
        <f t="shared" si="7"/>
        <v>0</v>
      </c>
      <c r="AL36" s="113"/>
      <c r="AM36" s="112" t="b">
        <f t="shared" si="0"/>
        <v>0</v>
      </c>
      <c r="AN36" s="111"/>
      <c r="AO36" s="112" t="b">
        <f t="shared" si="1"/>
        <v>0</v>
      </c>
      <c r="AP36" s="114">
        <f t="shared" si="2"/>
        <v>0</v>
      </c>
      <c r="AQ36" s="216"/>
      <c r="AR36" s="201"/>
      <c r="AS36" s="125"/>
      <c r="AT36" s="201"/>
      <c r="AU36" s="204"/>
      <c r="AV36" s="204"/>
      <c r="AW36" s="197"/>
      <c r="AX36" s="198"/>
      <c r="AY36" s="205"/>
      <c r="AZ36" s="186"/>
      <c r="BA36" s="189"/>
      <c r="BB36" s="186"/>
      <c r="BC36" s="186"/>
      <c r="BD36" s="189"/>
      <c r="BE36" s="189"/>
    </row>
    <row r="37" spans="1:57" ht="60" customHeight="1" thickBot="1" x14ac:dyDescent="0.3">
      <c r="A37" s="213" t="str">
        <f>IF(C37&lt;&gt;"",VLOOKUP(C37,'Codificacion Riesgos'!$C$50:$D$113,2,FALSE)&amp;"-0"&amp;B37,"")</f>
        <v>SADR-01</v>
      </c>
      <c r="B37" s="262">
        <v>1</v>
      </c>
      <c r="C37" s="184" t="s">
        <v>619</v>
      </c>
      <c r="D37" s="254" t="s">
        <v>450</v>
      </c>
      <c r="E37" s="185" t="s">
        <v>45</v>
      </c>
      <c r="F37" s="184" t="s">
        <v>78</v>
      </c>
      <c r="G37" s="184" t="s">
        <v>531</v>
      </c>
      <c r="H37" s="255" t="s">
        <v>530</v>
      </c>
      <c r="I37" s="255" t="s">
        <v>529</v>
      </c>
      <c r="J37" s="191"/>
      <c r="K37" s="185">
        <v>3</v>
      </c>
      <c r="L37" s="211">
        <f>+IF(K37=1,0.2,(+IF(K37=2,0.4,+IF(K37=3,0.6,+IF(K37=4,0.8,+IF(K37=5,1,FALSE))))))</f>
        <v>0.6</v>
      </c>
      <c r="M37" s="206" t="s">
        <v>452</v>
      </c>
      <c r="N37" s="206" t="s">
        <v>452</v>
      </c>
      <c r="O37" s="206" t="s">
        <v>452</v>
      </c>
      <c r="P37" s="206" t="s">
        <v>452</v>
      </c>
      <c r="Q37" s="206" t="s">
        <v>452</v>
      </c>
      <c r="R37" s="206" t="s">
        <v>452</v>
      </c>
      <c r="S37" s="206" t="s">
        <v>453</v>
      </c>
      <c r="T37" s="206" t="s">
        <v>453</v>
      </c>
      <c r="U37" s="206" t="s">
        <v>452</v>
      </c>
      <c r="V37" s="206" t="s">
        <v>453</v>
      </c>
      <c r="W37" s="209" t="str">
        <f>+IF((COUNTIF(M37:V39,"SI")&lt;4),"3",(IF((COUNTIF(M37:V39,"SI")&gt;7),"5",(IF((COUNTIF(M37:V39,"SI")=4),"4",(IF((COUNTIF(M37:V39,"SI")=5),"4",(IF((COUNTIF(M37:V39,"SI")=6),"4",(IF((COUNTIF(M37:V39,"SI")=7),"4","NO REGISTRA")))))))))))</f>
        <v>4</v>
      </c>
      <c r="X37" s="211">
        <f>+IF((W37="3"),0.6,IF((W37="4"),0.8,IF((W37="5"),1,"NO REGISTRA")))</f>
        <v>0.8</v>
      </c>
      <c r="Y37" s="213" t="str">
        <f>+IF(AND(X37=100%,L37&gt;=20%,L37&lt;=100%),"EXTREMO",IF(AND(X37=80%,L37&gt;=20%,L37&lt;=100%),"ALTO",(IF(AND(X37&gt;=20%,X37&lt;=60%,L37=100%),"ALTO",(IF(AND(X37=60%,L37=80%),"ALTO",(IF(AND(X37=60%,L37&gt;=20%,L37&lt;=60%),"MODERADO",(IF(AND(X37=40%,L37&gt;=40%,L37&lt;=80%),"MODERADO",(IF(AND(X37=20%,L37&gt;=60%,L37&lt;=80%),"MODERADO",IF(AND(X37=40%,L37=20%),"BAJO",(IF(AND(X37=20%,L37&gt;=20%,L37&lt;=40%),"BAJO","NO REGISTRA")))))))))))))))</f>
        <v>ALTO</v>
      </c>
      <c r="Z37" s="107" t="s">
        <v>528</v>
      </c>
      <c r="AA37" s="104" t="s">
        <v>15</v>
      </c>
      <c r="AB37" s="104" t="s">
        <v>11</v>
      </c>
      <c r="AC37" s="108">
        <f t="shared" si="3"/>
        <v>0.15</v>
      </c>
      <c r="AD37" s="104" t="s">
        <v>267</v>
      </c>
      <c r="AE37" s="108">
        <f t="shared" si="4"/>
        <v>0.15</v>
      </c>
      <c r="AF37" s="109" t="s">
        <v>268</v>
      </c>
      <c r="AG37" s="110">
        <f t="shared" si="5"/>
        <v>0.15</v>
      </c>
      <c r="AH37" s="109" t="s">
        <v>458</v>
      </c>
      <c r="AI37" s="110">
        <f t="shared" si="6"/>
        <v>0.15</v>
      </c>
      <c r="AJ37" s="111" t="s">
        <v>459</v>
      </c>
      <c r="AK37" s="112">
        <f t="shared" si="7"/>
        <v>0.1</v>
      </c>
      <c r="AL37" s="113" t="s">
        <v>283</v>
      </c>
      <c r="AM37" s="112">
        <f t="shared" si="0"/>
        <v>0.15</v>
      </c>
      <c r="AN37" s="111" t="s">
        <v>460</v>
      </c>
      <c r="AO37" s="112">
        <f t="shared" si="1"/>
        <v>0.15</v>
      </c>
      <c r="AP37" s="114">
        <f t="shared" si="2"/>
        <v>1</v>
      </c>
      <c r="AQ37" s="214">
        <f>AVERAGEIF(AA37:AA39,"&lt;&gt;",AP37:AP39)</f>
        <v>1</v>
      </c>
      <c r="AR37" s="199" t="str">
        <f>IF(AQ37=100%,"FUERTE",IF(AND(AQ37&lt;99%,AQ37&gt;=50%),"MODERADO","DEBIL"))</f>
        <v>FUERTE</v>
      </c>
      <c r="AS37" s="217">
        <f>IFERROR(IF(VLOOKUP("PROBABILIDAD",AA37:AA39,1,FALSE)="PROBABILIDAD",1,0),0)</f>
        <v>1</v>
      </c>
      <c r="AT37" s="199">
        <f>IF(AND(AR37="FUERTE",AS37=1),40%,IF(AND(AR37="MODERADO",AS37=1),20%,0))</f>
        <v>0.4</v>
      </c>
      <c r="AU37" s="202">
        <f>L37-AT37</f>
        <v>0.19999999999999996</v>
      </c>
      <c r="AV37" s="202">
        <f>X37</f>
        <v>0.8</v>
      </c>
      <c r="AW37" s="193" t="str">
        <f>+IF(AND(AV37&gt;80%,AV37&lt;=100%,AU37&gt;=0%,AU37&lt;=100%),"EXTREMO",(IF(AND(AV37&gt;60%,AV37&lt;=80%,AU37&gt;=0%,AU37&lt;=100%),"ALTO",(IF(AND(AV37&gt;40%,AV37&lt;=60%,AU37&gt;60%,AU37&lt;=100%),"ALTO",(IF(AND(AV37&gt;=0%,AV37&lt;=40%,AU37&gt;80%,AU37&lt;=100%),"ALTO",(IF(AND(AV37&gt;40%,AV37&lt;=60%,AU37&gt;=0%,AU37&lt;=60%),"MODERADO",(IF(AND(AV37&gt;20%,AV37&lt;=40%,AU37&gt;20%,AU37&lt;=80%),"MODERADO",(IF(AND(AV37&gt;=0%,AV37&lt;=20%,AU37&gt;40%,AU37&lt;=80%),"MODERADO",(IF(AND(AV37&gt;=0%,AV37&lt;=40%,AU37&gt;=0%,AU37&lt;=20%),"BAJO",(IF(AND(AV37&gt;=0%,AV37&lt;=20%,AU37&gt;20%,AU37&lt;=40%),"BAJO","NO REGISTRA")))))))))))))))))</f>
        <v>ALTO</v>
      </c>
      <c r="AX37" s="194"/>
      <c r="AY37" s="205" t="s">
        <v>490</v>
      </c>
      <c r="AZ37" s="187" t="s">
        <v>527</v>
      </c>
      <c r="BA37" s="187" t="s">
        <v>434</v>
      </c>
      <c r="BB37" s="184" t="s">
        <v>526</v>
      </c>
      <c r="BC37" s="184" t="s">
        <v>525</v>
      </c>
      <c r="BD37" s="187" t="s">
        <v>524</v>
      </c>
      <c r="BE37" s="187" t="s">
        <v>470</v>
      </c>
    </row>
    <row r="38" spans="1:57" ht="60.75" customHeight="1" thickBot="1" x14ac:dyDescent="0.3">
      <c r="A38" s="209"/>
      <c r="B38" s="263"/>
      <c r="C38" s="185"/>
      <c r="D38" s="254"/>
      <c r="E38" s="185"/>
      <c r="F38" s="185"/>
      <c r="G38" s="185"/>
      <c r="H38" s="255"/>
      <c r="I38" s="255"/>
      <c r="J38" s="191"/>
      <c r="K38" s="185"/>
      <c r="L38" s="211"/>
      <c r="M38" s="207"/>
      <c r="N38" s="207"/>
      <c r="O38" s="207"/>
      <c r="P38" s="207"/>
      <c r="Q38" s="207"/>
      <c r="R38" s="207"/>
      <c r="S38" s="207"/>
      <c r="T38" s="207"/>
      <c r="U38" s="207"/>
      <c r="V38" s="207"/>
      <c r="W38" s="209"/>
      <c r="X38" s="211"/>
      <c r="Y38" s="209"/>
      <c r="Z38" s="117" t="s">
        <v>523</v>
      </c>
      <c r="AA38" s="104" t="s">
        <v>15</v>
      </c>
      <c r="AB38" s="104" t="s">
        <v>11</v>
      </c>
      <c r="AC38" s="108">
        <f t="shared" si="3"/>
        <v>0.15</v>
      </c>
      <c r="AD38" s="104" t="s">
        <v>267</v>
      </c>
      <c r="AE38" s="108">
        <f t="shared" si="4"/>
        <v>0.15</v>
      </c>
      <c r="AF38" s="109" t="s">
        <v>268</v>
      </c>
      <c r="AG38" s="110">
        <f t="shared" si="5"/>
        <v>0.15</v>
      </c>
      <c r="AH38" s="109" t="s">
        <v>458</v>
      </c>
      <c r="AI38" s="110">
        <f t="shared" si="6"/>
        <v>0.15</v>
      </c>
      <c r="AJ38" s="111" t="s">
        <v>459</v>
      </c>
      <c r="AK38" s="112">
        <f t="shared" si="7"/>
        <v>0.1</v>
      </c>
      <c r="AL38" s="113" t="s">
        <v>283</v>
      </c>
      <c r="AM38" s="112">
        <f t="shared" si="0"/>
        <v>0.15</v>
      </c>
      <c r="AN38" s="111" t="s">
        <v>460</v>
      </c>
      <c r="AO38" s="112">
        <f t="shared" si="1"/>
        <v>0.15</v>
      </c>
      <c r="AP38" s="114">
        <f t="shared" si="2"/>
        <v>1</v>
      </c>
      <c r="AQ38" s="215"/>
      <c r="AR38" s="200"/>
      <c r="AS38" s="218"/>
      <c r="AT38" s="200"/>
      <c r="AU38" s="203"/>
      <c r="AV38" s="203"/>
      <c r="AW38" s="195"/>
      <c r="AX38" s="196"/>
      <c r="AY38" s="205"/>
      <c r="AZ38" s="188"/>
      <c r="BA38" s="188"/>
      <c r="BB38" s="185"/>
      <c r="BC38" s="185"/>
      <c r="BD38" s="188"/>
      <c r="BE38" s="188"/>
    </row>
    <row r="39" spans="1:57" ht="60.75" customHeight="1" thickBot="1" x14ac:dyDescent="0.3">
      <c r="A39" s="210"/>
      <c r="B39" s="264"/>
      <c r="C39" s="186"/>
      <c r="D39" s="254"/>
      <c r="E39" s="186"/>
      <c r="F39" s="186"/>
      <c r="G39" s="186"/>
      <c r="H39" s="256"/>
      <c r="I39" s="256"/>
      <c r="J39" s="192"/>
      <c r="K39" s="186"/>
      <c r="L39" s="212"/>
      <c r="M39" s="208"/>
      <c r="N39" s="208"/>
      <c r="O39" s="208"/>
      <c r="P39" s="208"/>
      <c r="Q39" s="208"/>
      <c r="R39" s="208"/>
      <c r="S39" s="208"/>
      <c r="T39" s="208"/>
      <c r="U39" s="208"/>
      <c r="V39" s="208"/>
      <c r="W39" s="210"/>
      <c r="X39" s="212"/>
      <c r="Y39" s="210"/>
      <c r="Z39" s="117" t="s">
        <v>522</v>
      </c>
      <c r="AA39" s="104" t="s">
        <v>15</v>
      </c>
      <c r="AB39" s="104" t="s">
        <v>11</v>
      </c>
      <c r="AC39" s="108">
        <f t="shared" si="3"/>
        <v>0.15</v>
      </c>
      <c r="AD39" s="104" t="s">
        <v>267</v>
      </c>
      <c r="AE39" s="108">
        <f t="shared" si="4"/>
        <v>0.15</v>
      </c>
      <c r="AF39" s="109" t="s">
        <v>268</v>
      </c>
      <c r="AG39" s="110">
        <f t="shared" si="5"/>
        <v>0.15</v>
      </c>
      <c r="AH39" s="109" t="s">
        <v>458</v>
      </c>
      <c r="AI39" s="110">
        <f t="shared" si="6"/>
        <v>0.15</v>
      </c>
      <c r="AJ39" s="111" t="s">
        <v>459</v>
      </c>
      <c r="AK39" s="112">
        <f t="shared" si="7"/>
        <v>0.1</v>
      </c>
      <c r="AL39" s="113" t="s">
        <v>283</v>
      </c>
      <c r="AM39" s="112">
        <f t="shared" si="0"/>
        <v>0.15</v>
      </c>
      <c r="AN39" s="111" t="s">
        <v>460</v>
      </c>
      <c r="AO39" s="112">
        <f t="shared" si="1"/>
        <v>0.15</v>
      </c>
      <c r="AP39" s="114">
        <f t="shared" si="2"/>
        <v>1</v>
      </c>
      <c r="AQ39" s="216"/>
      <c r="AR39" s="201"/>
      <c r="AS39" s="219"/>
      <c r="AT39" s="201"/>
      <c r="AU39" s="204"/>
      <c r="AV39" s="204"/>
      <c r="AW39" s="197"/>
      <c r="AX39" s="198"/>
      <c r="AY39" s="205"/>
      <c r="AZ39" s="189"/>
      <c r="BA39" s="189"/>
      <c r="BB39" s="186"/>
      <c r="BC39" s="186"/>
      <c r="BD39" s="189"/>
      <c r="BE39" s="189"/>
    </row>
    <row r="40" spans="1:57" ht="60.75" customHeight="1" thickBot="1" x14ac:dyDescent="0.3">
      <c r="A40" s="213" t="str">
        <f>IF(C40&lt;&gt;"",VLOOKUP(C40,'Codificacion Riesgos'!$C$50:$D$113,2,FALSE)&amp;"-0"&amp;B40,"")</f>
        <v>SCT-01</v>
      </c>
      <c r="B40" s="262">
        <v>1</v>
      </c>
      <c r="C40" s="184" t="s">
        <v>445</v>
      </c>
      <c r="D40" s="254" t="s">
        <v>450</v>
      </c>
      <c r="E40" s="185" t="s">
        <v>47</v>
      </c>
      <c r="F40" s="184" t="s">
        <v>78</v>
      </c>
      <c r="G40" s="184" t="s">
        <v>636</v>
      </c>
      <c r="H40" s="185" t="s">
        <v>635</v>
      </c>
      <c r="I40" s="185" t="s">
        <v>634</v>
      </c>
      <c r="J40" s="191"/>
      <c r="K40" s="185">
        <v>4</v>
      </c>
      <c r="L40" s="211">
        <f>+IF(K40=1,0.2,(+IF(K40=2,0.4,+IF(K40=3,0.6,+IF(K40=4,0.8,+IF(K40=5,1,FALSE))))))</f>
        <v>0.8</v>
      </c>
      <c r="M40" s="206" t="s">
        <v>452</v>
      </c>
      <c r="N40" s="206" t="s">
        <v>453</v>
      </c>
      <c r="O40" s="206" t="s">
        <v>452</v>
      </c>
      <c r="P40" s="206" t="s">
        <v>452</v>
      </c>
      <c r="Q40" s="206" t="s">
        <v>452</v>
      </c>
      <c r="R40" s="206" t="s">
        <v>452</v>
      </c>
      <c r="S40" s="206" t="s">
        <v>453</v>
      </c>
      <c r="T40" s="206" t="s">
        <v>453</v>
      </c>
      <c r="U40" s="206" t="s">
        <v>452</v>
      </c>
      <c r="V40" s="206" t="s">
        <v>453</v>
      </c>
      <c r="W40" s="209" t="str">
        <f>+IF((COUNTIF(M40:V42,"SI")&lt;4),"3",(IF((COUNTIF(M40:V42,"SI")&gt;7),"5",(IF((COUNTIF(M40:V42,"SI")=4),"4",(IF((COUNTIF(M40:V42,"SI")=5),"4",(IF((COUNTIF(M40:V42,"SI")=6),"4",(IF((COUNTIF(M40:V42,"SI")=7),"4","NO REGISTRA")))))))))))</f>
        <v>4</v>
      </c>
      <c r="X40" s="211">
        <f>+IF((W40="3"),0.6,IF((W40="4"),0.8,IF((W40="5"),1,"NO REGISTRA")))</f>
        <v>0.8</v>
      </c>
      <c r="Y40" s="213" t="str">
        <f>+IF(AND(X40=100%,L40&gt;=20%,L40&lt;=100%),"EXTREMO",IF(AND(X40=80%,L40&gt;=20%,L40&lt;=100%),"ALTO",(IF(AND(X40&gt;=20%,X40&lt;=60%,L40=100%),"ALTO",(IF(AND(X40=60%,L40=80%),"ALTO",(IF(AND(X40=60%,L40&gt;=20%,L40&lt;=60%),"MODERADO",(IF(AND(X40=40%,L40&gt;=40%,L40&lt;=80%),"MODERADO",(IF(AND(X40=20%,L40&gt;=60%,L40&lt;=80%),"MODERADO",IF(AND(X40=40%,L40=20%),"BAJO",(IF(AND(X40=20%,L40&gt;=20%,L40&lt;=40%),"BAJO","NO REGISTRA")))))))))))))))</f>
        <v>ALTO</v>
      </c>
      <c r="Z40" s="107" t="s">
        <v>633</v>
      </c>
      <c r="AA40" s="104" t="s">
        <v>15</v>
      </c>
      <c r="AB40" s="104" t="s">
        <v>11</v>
      </c>
      <c r="AC40" s="108">
        <f t="shared" si="3"/>
        <v>0.15</v>
      </c>
      <c r="AD40" s="104" t="s">
        <v>267</v>
      </c>
      <c r="AE40" s="108">
        <f t="shared" si="4"/>
        <v>0.15</v>
      </c>
      <c r="AF40" s="109" t="s">
        <v>268</v>
      </c>
      <c r="AG40" s="110">
        <f t="shared" si="5"/>
        <v>0.15</v>
      </c>
      <c r="AH40" s="109" t="s">
        <v>458</v>
      </c>
      <c r="AI40" s="110">
        <f t="shared" si="6"/>
        <v>0.15</v>
      </c>
      <c r="AJ40" s="111" t="s">
        <v>459</v>
      </c>
      <c r="AK40" s="112">
        <f t="shared" si="7"/>
        <v>0.1</v>
      </c>
      <c r="AL40" s="113" t="s">
        <v>283</v>
      </c>
      <c r="AM40" s="112">
        <f t="shared" si="0"/>
        <v>0.15</v>
      </c>
      <c r="AN40" s="111" t="s">
        <v>460</v>
      </c>
      <c r="AO40" s="112">
        <f t="shared" si="1"/>
        <v>0.15</v>
      </c>
      <c r="AP40" s="114">
        <f t="shared" si="2"/>
        <v>1</v>
      </c>
      <c r="AQ40" s="214">
        <f>AVERAGEIF(AA40:AA42,"&lt;&gt;",AP40:AP42)</f>
        <v>1</v>
      </c>
      <c r="AR40" s="199" t="str">
        <f>IF(AQ40=100%,"FUERTE",IF(AND(AQ40&lt;99%,AQ40&gt;=50%),"MODERADO","DEBIL"))</f>
        <v>FUERTE</v>
      </c>
      <c r="AS40" s="217">
        <f>IFERROR(IF(VLOOKUP("PROBABILIDAD",AA40:AA42,1,FALSE)="PROBABILIDAD",1,0),0)</f>
        <v>1</v>
      </c>
      <c r="AT40" s="199">
        <f>IF(AND(AR40="FUERTE",AS40=1),40%,IF(AND(AR40="MODERADO",AS40=1),20%,0))</f>
        <v>0.4</v>
      </c>
      <c r="AU40" s="202">
        <f>L40-AT40</f>
        <v>0.4</v>
      </c>
      <c r="AV40" s="202">
        <f>X40</f>
        <v>0.8</v>
      </c>
      <c r="AW40" s="193" t="str">
        <f>+IF(AND(AV40&gt;80%,AV40&lt;=100%,AU40&gt;=0%,AU40&lt;=100%),"EXTREMO",(IF(AND(AV40&gt;60%,AV40&lt;=80%,AU40&gt;=0%,AU40&lt;=100%),"ALTO",(IF(AND(AV40&gt;40%,AV40&lt;=60%,AU40&gt;60%,AU40&lt;=100%),"ALTO",(IF(AND(AV40&gt;=0%,AV40&lt;=40%,AU40&gt;80%,AU40&lt;=100%),"ALTO",(IF(AND(AV40&gt;40%,AV40&lt;=60%,AU40&gt;=0%,AU40&lt;=60%),"MODERADO",(IF(AND(AV40&gt;20%,AV40&lt;=40%,AU40&gt;20%,AU40&lt;=80%),"MODERADO",(IF(AND(AV40&gt;=0%,AV40&lt;=20%,AU40&gt;40%,AU40&lt;=80%),"MODERADO",(IF(AND(AV40&gt;=0%,AV40&lt;=40%,AU40&gt;=0%,AU40&lt;=20%),"BAJO",(IF(AND(AV40&gt;=0%,AV40&lt;=20%,AU40&gt;20%,AU40&lt;=40%),"BAJO","NO REGISTRA")))))))))))))))))</f>
        <v>ALTO</v>
      </c>
      <c r="AX40" s="194"/>
      <c r="AY40" s="205" t="s">
        <v>475</v>
      </c>
      <c r="AZ40" s="184" t="s">
        <v>632</v>
      </c>
      <c r="BA40" s="184" t="s">
        <v>445</v>
      </c>
      <c r="BB40" s="184" t="s">
        <v>631</v>
      </c>
      <c r="BC40" s="184" t="s">
        <v>630</v>
      </c>
      <c r="BD40" s="293">
        <v>44621</v>
      </c>
      <c r="BE40" s="187" t="s">
        <v>470</v>
      </c>
    </row>
    <row r="41" spans="1:57" ht="60.75" customHeight="1" thickBot="1" x14ac:dyDescent="0.3">
      <c r="A41" s="209"/>
      <c r="B41" s="263"/>
      <c r="C41" s="185"/>
      <c r="D41" s="254"/>
      <c r="E41" s="185"/>
      <c r="F41" s="185"/>
      <c r="G41" s="185"/>
      <c r="H41" s="185"/>
      <c r="I41" s="185"/>
      <c r="J41" s="191"/>
      <c r="K41" s="185"/>
      <c r="L41" s="211"/>
      <c r="M41" s="207"/>
      <c r="N41" s="207"/>
      <c r="O41" s="207"/>
      <c r="P41" s="207"/>
      <c r="Q41" s="207"/>
      <c r="R41" s="207"/>
      <c r="S41" s="207"/>
      <c r="T41" s="207"/>
      <c r="U41" s="207"/>
      <c r="V41" s="207"/>
      <c r="W41" s="209"/>
      <c r="X41" s="211"/>
      <c r="Y41" s="209"/>
      <c r="Z41" s="117" t="s">
        <v>629</v>
      </c>
      <c r="AA41" s="104" t="s">
        <v>15</v>
      </c>
      <c r="AB41" s="104" t="s">
        <v>11</v>
      </c>
      <c r="AC41" s="108">
        <f t="shared" si="3"/>
        <v>0.15</v>
      </c>
      <c r="AD41" s="104" t="s">
        <v>267</v>
      </c>
      <c r="AE41" s="108">
        <f t="shared" si="4"/>
        <v>0.15</v>
      </c>
      <c r="AF41" s="109" t="s">
        <v>268</v>
      </c>
      <c r="AG41" s="110">
        <f t="shared" si="5"/>
        <v>0.15</v>
      </c>
      <c r="AH41" s="109" t="s">
        <v>458</v>
      </c>
      <c r="AI41" s="110">
        <f t="shared" si="6"/>
        <v>0.15</v>
      </c>
      <c r="AJ41" s="111" t="s">
        <v>459</v>
      </c>
      <c r="AK41" s="112">
        <f t="shared" si="7"/>
        <v>0.1</v>
      </c>
      <c r="AL41" s="113" t="s">
        <v>283</v>
      </c>
      <c r="AM41" s="112">
        <f t="shared" si="0"/>
        <v>0.15</v>
      </c>
      <c r="AN41" s="111" t="s">
        <v>460</v>
      </c>
      <c r="AO41" s="112">
        <f t="shared" si="1"/>
        <v>0.15</v>
      </c>
      <c r="AP41" s="114">
        <f t="shared" si="2"/>
        <v>1</v>
      </c>
      <c r="AQ41" s="215"/>
      <c r="AR41" s="200"/>
      <c r="AS41" s="218"/>
      <c r="AT41" s="200"/>
      <c r="AU41" s="203"/>
      <c r="AV41" s="203"/>
      <c r="AW41" s="195"/>
      <c r="AX41" s="196"/>
      <c r="AY41" s="205"/>
      <c r="AZ41" s="185"/>
      <c r="BA41" s="185"/>
      <c r="BB41" s="185"/>
      <c r="BC41" s="185"/>
      <c r="BD41" s="188"/>
      <c r="BE41" s="188"/>
    </row>
    <row r="42" spans="1:57" ht="60.75" customHeight="1" thickBot="1" x14ac:dyDescent="0.3">
      <c r="A42" s="210"/>
      <c r="B42" s="264"/>
      <c r="C42" s="186"/>
      <c r="D42" s="254"/>
      <c r="E42" s="186"/>
      <c r="F42" s="186"/>
      <c r="G42" s="186"/>
      <c r="H42" s="186"/>
      <c r="I42" s="186"/>
      <c r="J42" s="192"/>
      <c r="K42" s="186"/>
      <c r="L42" s="212"/>
      <c r="M42" s="208"/>
      <c r="N42" s="208"/>
      <c r="O42" s="208"/>
      <c r="P42" s="208"/>
      <c r="Q42" s="208"/>
      <c r="R42" s="208"/>
      <c r="S42" s="208"/>
      <c r="T42" s="208"/>
      <c r="U42" s="208"/>
      <c r="V42" s="208"/>
      <c r="W42" s="210"/>
      <c r="X42" s="212"/>
      <c r="Y42" s="210"/>
      <c r="Z42" s="117" t="s">
        <v>628</v>
      </c>
      <c r="AA42" s="104" t="s">
        <v>15</v>
      </c>
      <c r="AB42" s="104" t="s">
        <v>11</v>
      </c>
      <c r="AC42" s="108">
        <f t="shared" si="3"/>
        <v>0.15</v>
      </c>
      <c r="AD42" s="104" t="s">
        <v>267</v>
      </c>
      <c r="AE42" s="108">
        <f t="shared" si="4"/>
        <v>0.15</v>
      </c>
      <c r="AF42" s="109" t="s">
        <v>268</v>
      </c>
      <c r="AG42" s="110">
        <f t="shared" si="5"/>
        <v>0.15</v>
      </c>
      <c r="AH42" s="109" t="s">
        <v>458</v>
      </c>
      <c r="AI42" s="110">
        <f t="shared" si="6"/>
        <v>0.15</v>
      </c>
      <c r="AJ42" s="111" t="s">
        <v>459</v>
      </c>
      <c r="AK42" s="112">
        <f t="shared" si="7"/>
        <v>0.1</v>
      </c>
      <c r="AL42" s="113" t="s">
        <v>283</v>
      </c>
      <c r="AM42" s="112">
        <f t="shared" si="0"/>
        <v>0.15</v>
      </c>
      <c r="AN42" s="111" t="s">
        <v>460</v>
      </c>
      <c r="AO42" s="112">
        <f t="shared" si="1"/>
        <v>0.15</v>
      </c>
      <c r="AP42" s="114">
        <f t="shared" si="2"/>
        <v>1</v>
      </c>
      <c r="AQ42" s="216"/>
      <c r="AR42" s="201"/>
      <c r="AS42" s="219"/>
      <c r="AT42" s="201"/>
      <c r="AU42" s="204"/>
      <c r="AV42" s="204"/>
      <c r="AW42" s="197"/>
      <c r="AX42" s="198"/>
      <c r="AY42" s="205"/>
      <c r="AZ42" s="186"/>
      <c r="BA42" s="186"/>
      <c r="BB42" s="186"/>
      <c r="BC42" s="186"/>
      <c r="BD42" s="189"/>
      <c r="BE42" s="189"/>
    </row>
    <row r="43" spans="1:57" ht="72.75" customHeight="1" thickBot="1" x14ac:dyDescent="0.3">
      <c r="A43" s="213" t="str">
        <f>IF(C43&lt;&gt;"",VLOOKUP(C43,'Codificacion Riesgos'!$C$50:$D$113,2,FALSE)&amp;"-"&amp;B43,"")</f>
        <v>SCT-2</v>
      </c>
      <c r="B43" s="262">
        <v>2</v>
      </c>
      <c r="C43" s="184" t="s">
        <v>445</v>
      </c>
      <c r="D43" s="254" t="s">
        <v>450</v>
      </c>
      <c r="E43" s="185" t="s">
        <v>47</v>
      </c>
      <c r="F43" s="184" t="s">
        <v>78</v>
      </c>
      <c r="G43" s="184" t="s">
        <v>645</v>
      </c>
      <c r="H43" s="185" t="s">
        <v>644</v>
      </c>
      <c r="I43" s="185" t="s">
        <v>643</v>
      </c>
      <c r="J43" s="191"/>
      <c r="K43" s="185">
        <v>4</v>
      </c>
      <c r="L43" s="211">
        <f>+IF(K43=1,0.2,(+IF(K43=2,0.4,+IF(K43=3,0.6,+IF(K43=4,0.8,+IF(K43=5,1,FALSE))))))</f>
        <v>0.8</v>
      </c>
      <c r="M43" s="206" t="s">
        <v>452</v>
      </c>
      <c r="N43" s="206" t="s">
        <v>453</v>
      </c>
      <c r="O43" s="206" t="s">
        <v>452</v>
      </c>
      <c r="P43" s="206" t="s">
        <v>452</v>
      </c>
      <c r="Q43" s="206" t="s">
        <v>452</v>
      </c>
      <c r="R43" s="206" t="s">
        <v>452</v>
      </c>
      <c r="S43" s="206" t="s">
        <v>453</v>
      </c>
      <c r="T43" s="206" t="s">
        <v>453</v>
      </c>
      <c r="U43" s="206" t="s">
        <v>452</v>
      </c>
      <c r="V43" s="206" t="s">
        <v>453</v>
      </c>
      <c r="W43" s="209" t="str">
        <f>+IF((COUNTIF(M43:V45,"SI")&lt;4),"3",(IF((COUNTIF(M43:V45,"SI")&gt;7),"5",(IF((COUNTIF(M43:V45,"SI")=4),"4",(IF((COUNTIF(M43:V45,"SI")=5),"4",(IF((COUNTIF(M43:V45,"SI")=6),"4",(IF((COUNTIF(M43:V45,"SI")=7),"4","NO REGISTRA")))))))))))</f>
        <v>4</v>
      </c>
      <c r="X43" s="211">
        <f>+IF((W43="3"),0.6,IF((W43="4"),0.8,IF((W43="5"),1,"NO REGISTRA")))</f>
        <v>0.8</v>
      </c>
      <c r="Y43" s="213" t="str">
        <f>+IF(AND(X43=100%,L43&gt;=20%,L43&lt;=100%),"EXTREMO",IF(AND(X43=80%,L43&gt;=20%,L43&lt;=100%),"ALTO",(IF(AND(X43&gt;=20%,X43&lt;=60%,L43=100%),"ALTO",(IF(AND(X43=60%,L43=80%),"ALTO",(IF(AND(X43=60%,L43&gt;=20%,L43&lt;=60%),"MODERADO",(IF(AND(X43=40%,L43&gt;=40%,L43&lt;=80%),"MODERADO",(IF(AND(X43=20%,L43&gt;=60%,L43&lt;=80%),"MODERADO",IF(AND(X43=40%,L43=20%),"BAJO",(IF(AND(X43=20%,L43&gt;=20%,L43&lt;=40%),"BAJO","NO REGISTRA")))))))))))))))</f>
        <v>ALTO</v>
      </c>
      <c r="Z43" s="107" t="s">
        <v>642</v>
      </c>
      <c r="AA43" s="104" t="s">
        <v>15</v>
      </c>
      <c r="AB43" s="104" t="s">
        <v>11</v>
      </c>
      <c r="AC43" s="108">
        <f t="shared" si="3"/>
        <v>0.15</v>
      </c>
      <c r="AD43" s="104" t="s">
        <v>267</v>
      </c>
      <c r="AE43" s="108">
        <f t="shared" si="4"/>
        <v>0.15</v>
      </c>
      <c r="AF43" s="109" t="s">
        <v>268</v>
      </c>
      <c r="AG43" s="110">
        <f t="shared" si="5"/>
        <v>0.15</v>
      </c>
      <c r="AH43" s="109" t="s">
        <v>458</v>
      </c>
      <c r="AI43" s="110">
        <f t="shared" si="6"/>
        <v>0.15</v>
      </c>
      <c r="AJ43" s="111" t="s">
        <v>459</v>
      </c>
      <c r="AK43" s="112">
        <f t="shared" si="7"/>
        <v>0.1</v>
      </c>
      <c r="AL43" s="113" t="s">
        <v>283</v>
      </c>
      <c r="AM43" s="112">
        <f t="shared" si="0"/>
        <v>0.15</v>
      </c>
      <c r="AN43" s="111" t="s">
        <v>460</v>
      </c>
      <c r="AO43" s="112">
        <f t="shared" si="1"/>
        <v>0.15</v>
      </c>
      <c r="AP43" s="114">
        <f t="shared" si="2"/>
        <v>1</v>
      </c>
      <c r="AQ43" s="214">
        <f>AVERAGEIF(AA43:AA45,"&lt;&gt;",AP43:AP45)</f>
        <v>1</v>
      </c>
      <c r="AR43" s="199" t="str">
        <f>IF(AQ43=100%,"FUERTE",IF(AND(AQ43&lt;99%,AQ43&gt;=50%),"MODERADO","DEBIL"))</f>
        <v>FUERTE</v>
      </c>
      <c r="AS43" s="217">
        <f>IFERROR(IF(VLOOKUP("PROBABILIDAD",AA43:AA45,1,FALSE)="PROBABILIDAD",1,0),0)</f>
        <v>1</v>
      </c>
      <c r="AT43" s="199">
        <f>IF(AND(AR43="FUERTE",AS43=1),40%,IF(AND(AR43="MODERADO",AS43=1),20%,0))</f>
        <v>0.4</v>
      </c>
      <c r="AU43" s="202">
        <f>L43-AT43</f>
        <v>0.4</v>
      </c>
      <c r="AV43" s="202">
        <f>X43</f>
        <v>0.8</v>
      </c>
      <c r="AW43" s="193" t="str">
        <f>+IF(AND(AV43&gt;80%,AV43&lt;=100%,AU43&gt;=0%,AU43&lt;=100%),"EXTREMO",(IF(AND(AV43&gt;60%,AV43&lt;=80%,AU43&gt;=0%,AU43&lt;=100%),"ALTO",(IF(AND(AV43&gt;40%,AV43&lt;=60%,AU43&gt;60%,AU43&lt;=100%),"ALTO",(IF(AND(AV43&gt;=0%,AV43&lt;=40%,AU43&gt;80%,AU43&lt;=100%),"ALTO",(IF(AND(AV43&gt;40%,AV43&lt;=60%,AU43&gt;=0%,AU43&lt;=60%),"MODERADO",(IF(AND(AV43&gt;20%,AV43&lt;=40%,AU43&gt;20%,AU43&lt;=80%),"MODERADO",(IF(AND(AV43&gt;=0%,AV43&lt;=20%,AU43&gt;40%,AU43&lt;=80%),"MODERADO",(IF(AND(AV43&gt;=0%,AV43&lt;=40%,AU43&gt;=0%,AU43&lt;=20%),"BAJO",(IF(AND(AV43&gt;=0%,AV43&lt;=20%,AU43&gt;20%,AU43&lt;=40%),"BAJO","NO REGISTRA")))))))))))))))))</f>
        <v>ALTO</v>
      </c>
      <c r="AX43" s="194"/>
      <c r="AY43" s="205" t="s">
        <v>475</v>
      </c>
      <c r="AZ43" s="187" t="s">
        <v>641</v>
      </c>
      <c r="BA43" s="184" t="s">
        <v>445</v>
      </c>
      <c r="BB43" s="184" t="s">
        <v>640</v>
      </c>
      <c r="BC43" s="184" t="s">
        <v>639</v>
      </c>
      <c r="BD43" s="293">
        <v>44621</v>
      </c>
      <c r="BE43" s="187" t="s">
        <v>470</v>
      </c>
    </row>
    <row r="44" spans="1:57" ht="72" customHeight="1" thickBot="1" x14ac:dyDescent="0.3">
      <c r="A44" s="209"/>
      <c r="B44" s="263"/>
      <c r="C44" s="185"/>
      <c r="D44" s="254"/>
      <c r="E44" s="185"/>
      <c r="F44" s="185"/>
      <c r="G44" s="185"/>
      <c r="H44" s="185"/>
      <c r="I44" s="185"/>
      <c r="J44" s="191"/>
      <c r="K44" s="185"/>
      <c r="L44" s="211"/>
      <c r="M44" s="207"/>
      <c r="N44" s="207"/>
      <c r="O44" s="207"/>
      <c r="P44" s="207"/>
      <c r="Q44" s="207"/>
      <c r="R44" s="207"/>
      <c r="S44" s="207"/>
      <c r="T44" s="207"/>
      <c r="U44" s="207"/>
      <c r="V44" s="207"/>
      <c r="W44" s="209"/>
      <c r="X44" s="211"/>
      <c r="Y44" s="209"/>
      <c r="Z44" s="117" t="s">
        <v>638</v>
      </c>
      <c r="AA44" s="104" t="s">
        <v>15</v>
      </c>
      <c r="AB44" s="104" t="s">
        <v>11</v>
      </c>
      <c r="AC44" s="108">
        <f t="shared" si="3"/>
        <v>0.15</v>
      </c>
      <c r="AD44" s="104" t="s">
        <v>267</v>
      </c>
      <c r="AE44" s="108">
        <f t="shared" si="4"/>
        <v>0.15</v>
      </c>
      <c r="AF44" s="109" t="s">
        <v>268</v>
      </c>
      <c r="AG44" s="110">
        <f t="shared" si="5"/>
        <v>0.15</v>
      </c>
      <c r="AH44" s="109" t="s">
        <v>458</v>
      </c>
      <c r="AI44" s="110">
        <f t="shared" si="6"/>
        <v>0.15</v>
      </c>
      <c r="AJ44" s="111" t="s">
        <v>459</v>
      </c>
      <c r="AK44" s="112">
        <f t="shared" si="7"/>
        <v>0.1</v>
      </c>
      <c r="AL44" s="113" t="s">
        <v>283</v>
      </c>
      <c r="AM44" s="112">
        <f t="shared" si="0"/>
        <v>0.15</v>
      </c>
      <c r="AN44" s="111" t="s">
        <v>460</v>
      </c>
      <c r="AO44" s="112">
        <f t="shared" si="1"/>
        <v>0.15</v>
      </c>
      <c r="AP44" s="114">
        <f t="shared" si="2"/>
        <v>1</v>
      </c>
      <c r="AQ44" s="215"/>
      <c r="AR44" s="200"/>
      <c r="AS44" s="218"/>
      <c r="AT44" s="200"/>
      <c r="AU44" s="203"/>
      <c r="AV44" s="203"/>
      <c r="AW44" s="195"/>
      <c r="AX44" s="196"/>
      <c r="AY44" s="205"/>
      <c r="AZ44" s="188"/>
      <c r="BA44" s="185"/>
      <c r="BB44" s="185"/>
      <c r="BC44" s="185"/>
      <c r="BD44" s="188"/>
      <c r="BE44" s="188"/>
    </row>
    <row r="45" spans="1:57" ht="60" customHeight="1" thickBot="1" x14ac:dyDescent="0.3">
      <c r="A45" s="210"/>
      <c r="B45" s="264"/>
      <c r="C45" s="186"/>
      <c r="D45" s="254"/>
      <c r="E45" s="186"/>
      <c r="F45" s="186"/>
      <c r="G45" s="186"/>
      <c r="H45" s="186"/>
      <c r="I45" s="186"/>
      <c r="J45" s="192"/>
      <c r="K45" s="186"/>
      <c r="L45" s="212"/>
      <c r="M45" s="208"/>
      <c r="N45" s="208"/>
      <c r="O45" s="208"/>
      <c r="P45" s="208"/>
      <c r="Q45" s="208"/>
      <c r="R45" s="208"/>
      <c r="S45" s="208"/>
      <c r="T45" s="208"/>
      <c r="U45" s="208"/>
      <c r="V45" s="208"/>
      <c r="W45" s="210"/>
      <c r="X45" s="212"/>
      <c r="Y45" s="210"/>
      <c r="Z45" s="117" t="s">
        <v>637</v>
      </c>
      <c r="AA45" s="104" t="s">
        <v>15</v>
      </c>
      <c r="AB45" s="104" t="s">
        <v>11</v>
      </c>
      <c r="AC45" s="108">
        <f t="shared" si="3"/>
        <v>0.15</v>
      </c>
      <c r="AD45" s="104" t="s">
        <v>267</v>
      </c>
      <c r="AE45" s="108">
        <f t="shared" si="4"/>
        <v>0.15</v>
      </c>
      <c r="AF45" s="109" t="s">
        <v>268</v>
      </c>
      <c r="AG45" s="110">
        <f t="shared" si="5"/>
        <v>0.15</v>
      </c>
      <c r="AH45" s="109" t="s">
        <v>458</v>
      </c>
      <c r="AI45" s="110">
        <f t="shared" si="6"/>
        <v>0.15</v>
      </c>
      <c r="AJ45" s="111" t="s">
        <v>459</v>
      </c>
      <c r="AK45" s="112">
        <f t="shared" si="7"/>
        <v>0.1</v>
      </c>
      <c r="AL45" s="113" t="s">
        <v>283</v>
      </c>
      <c r="AM45" s="112">
        <f t="shared" si="0"/>
        <v>0.15</v>
      </c>
      <c r="AN45" s="111" t="s">
        <v>460</v>
      </c>
      <c r="AO45" s="112">
        <f t="shared" si="1"/>
        <v>0.15</v>
      </c>
      <c r="AP45" s="114">
        <f t="shared" si="2"/>
        <v>1</v>
      </c>
      <c r="AQ45" s="216"/>
      <c r="AR45" s="201"/>
      <c r="AS45" s="219"/>
      <c r="AT45" s="201"/>
      <c r="AU45" s="204"/>
      <c r="AV45" s="204"/>
      <c r="AW45" s="197"/>
      <c r="AX45" s="198"/>
      <c r="AY45" s="205"/>
      <c r="AZ45" s="189"/>
      <c r="BA45" s="186"/>
      <c r="BB45" s="186"/>
      <c r="BC45" s="186"/>
      <c r="BD45" s="189"/>
      <c r="BE45" s="189"/>
    </row>
    <row r="46" spans="1:57" ht="60" customHeight="1" thickBot="1" x14ac:dyDescent="0.3">
      <c r="A46" s="213" t="str">
        <f>IF(C46&lt;&gt;"",VLOOKUP(C46,'Codificacion Riesgos'!$C$50:$D$113,2,FALSE)&amp;"-"&amp;B46,"")</f>
        <v>SDS-1</v>
      </c>
      <c r="B46" s="262">
        <v>1</v>
      </c>
      <c r="C46" s="184" t="s">
        <v>532</v>
      </c>
      <c r="D46" s="254" t="s">
        <v>450</v>
      </c>
      <c r="E46" s="185" t="s">
        <v>45</v>
      </c>
      <c r="F46" s="184" t="s">
        <v>78</v>
      </c>
      <c r="G46" s="184" t="s">
        <v>652</v>
      </c>
      <c r="H46" s="185" t="s">
        <v>651</v>
      </c>
      <c r="I46" s="185" t="s">
        <v>650</v>
      </c>
      <c r="J46" s="191"/>
      <c r="K46" s="185">
        <v>2</v>
      </c>
      <c r="L46" s="211">
        <f>+IF(K46=1,0.2,(+IF(K46=2,0.4,+IF(K46=3,0.6,+IF(K46=4,0.8,+IF(K46=5,1,FALSE))))))</f>
        <v>0.4</v>
      </c>
      <c r="M46" s="206" t="s">
        <v>452</v>
      </c>
      <c r="N46" s="206" t="s">
        <v>452</v>
      </c>
      <c r="O46" s="206" t="s">
        <v>452</v>
      </c>
      <c r="P46" s="206" t="s">
        <v>452</v>
      </c>
      <c r="Q46" s="206" t="s">
        <v>452</v>
      </c>
      <c r="R46" s="206" t="s">
        <v>452</v>
      </c>
      <c r="S46" s="206" t="s">
        <v>453</v>
      </c>
      <c r="T46" s="206" t="s">
        <v>453</v>
      </c>
      <c r="U46" s="206" t="s">
        <v>452</v>
      </c>
      <c r="V46" s="206" t="s">
        <v>453</v>
      </c>
      <c r="W46" s="209" t="str">
        <f>+IF((COUNTIF(M46:V48,"SI")&lt;4),"3",(IF((COUNTIF(M46:V48,"SI")&gt;7),"5",(IF((COUNTIF(M46:V48,"SI")=4),"4",(IF((COUNTIF(M46:V48,"SI")=5),"4",(IF((COUNTIF(M46:V48,"SI")=6),"4",(IF((COUNTIF(M46:V48,"SI")=7),"4","NO REGISTRA")))))))))))</f>
        <v>4</v>
      </c>
      <c r="X46" s="211">
        <f>+IF((W46="3"),0.6,IF((W46="4"),0.8,IF((W46="5"),1,"NO REGISTRA")))</f>
        <v>0.8</v>
      </c>
      <c r="Y46" s="213" t="str">
        <f>+IF(AND(X46=100%,L46&gt;=20%,L46&lt;=100%),"EXTREMO",IF(AND(X46=80%,L46&gt;=20%,L46&lt;=100%),"ALTO",(IF(AND(X46&gt;=20%,X46&lt;=60%,L46=100%),"ALTO",(IF(AND(X46=60%,L46=80%),"ALTO",(IF(AND(X46=60%,L46&gt;=20%,L46&lt;=60%),"MODERADO",(IF(AND(X46=40%,L46&gt;=40%,L46&lt;=80%),"MODERADO",(IF(AND(X46=20%,L46&gt;=60%,L46&lt;=80%),"MODERADO",IF(AND(X46=40%,L46=20%),"BAJO",(IF(AND(X46=20%,L46&gt;=20%,L46&lt;=40%),"BAJO","NO REGISTRA")))))))))))))))</f>
        <v>ALTO</v>
      </c>
      <c r="Z46" s="107" t="s">
        <v>649</v>
      </c>
      <c r="AA46" s="104" t="s">
        <v>15</v>
      </c>
      <c r="AB46" s="104" t="s">
        <v>11</v>
      </c>
      <c r="AC46" s="108">
        <f t="shared" si="3"/>
        <v>0.15</v>
      </c>
      <c r="AD46" s="104" t="s">
        <v>267</v>
      </c>
      <c r="AE46" s="108">
        <f t="shared" si="4"/>
        <v>0.15</v>
      </c>
      <c r="AF46" s="109" t="s">
        <v>268</v>
      </c>
      <c r="AG46" s="110">
        <f t="shared" si="5"/>
        <v>0.15</v>
      </c>
      <c r="AH46" s="109" t="s">
        <v>458</v>
      </c>
      <c r="AI46" s="110">
        <f t="shared" si="6"/>
        <v>0.15</v>
      </c>
      <c r="AJ46" s="111" t="s">
        <v>459</v>
      </c>
      <c r="AK46" s="112">
        <f t="shared" si="7"/>
        <v>0.1</v>
      </c>
      <c r="AL46" s="113" t="s">
        <v>283</v>
      </c>
      <c r="AM46" s="112">
        <f t="shared" si="0"/>
        <v>0.15</v>
      </c>
      <c r="AN46" s="111" t="s">
        <v>460</v>
      </c>
      <c r="AO46" s="112">
        <f t="shared" si="1"/>
        <v>0.15</v>
      </c>
      <c r="AP46" s="114">
        <f t="shared" si="2"/>
        <v>1</v>
      </c>
      <c r="AQ46" s="214">
        <f>AVERAGEIF(AA46:AA48,"&lt;&gt;",AP46:AP48)</f>
        <v>1</v>
      </c>
      <c r="AR46" s="199" t="str">
        <f>IF(AQ46=100%,"FUERTE",IF(AND(AQ46&lt;99%,AQ46&gt;=50%),"MODERADO","DEBIL"))</f>
        <v>FUERTE</v>
      </c>
      <c r="AS46" s="217">
        <f>IFERROR(IF(VLOOKUP("PROBABILIDAD",AA46:AA48,1,FALSE)="PROBABILIDAD",1,0),0)</f>
        <v>1</v>
      </c>
      <c r="AT46" s="199">
        <f>IF(AND(AR46="FUERTE",AS46=1),40%,IF(AND(AR46="MODERADO",AS46=1),20%,0))</f>
        <v>0.4</v>
      </c>
      <c r="AU46" s="202">
        <f>L46-AT46</f>
        <v>0</v>
      </c>
      <c r="AV46" s="202">
        <f>X46</f>
        <v>0.8</v>
      </c>
      <c r="AW46" s="193" t="str">
        <f>+IF(AND(AV46&gt;80%,AV46&lt;=100%,AU46&gt;=0%,AU46&lt;=100%),"EXTREMO",(IF(AND(AV46&gt;60%,AV46&lt;=80%,AU46&gt;=0%,AU46&lt;=100%),"ALTO",(IF(AND(AV46&gt;40%,AV46&lt;=60%,AU46&gt;60%,AU46&lt;=100%),"ALTO",(IF(AND(AV46&gt;=0%,AV46&lt;=40%,AU46&gt;80%,AU46&lt;=100%),"ALTO",(IF(AND(AV46&gt;40%,AV46&lt;=60%,AU46&gt;=0%,AU46&lt;=60%),"MODERADO",(IF(AND(AV46&gt;20%,AV46&lt;=40%,AU46&gt;20%,AU46&lt;=80%),"MODERADO",(IF(AND(AV46&gt;=0%,AV46&lt;=20%,AU46&gt;40%,AU46&lt;=80%),"MODERADO",(IF(AND(AV46&gt;=0%,AV46&lt;=40%,AU46&gt;=0%,AU46&lt;=20%),"BAJO",(IF(AND(AV46&gt;=0%,AV46&lt;=20%,AU46&gt;20%,AU46&lt;=40%),"BAJO","NO REGISTRA")))))))))))))))))</f>
        <v>ALTO</v>
      </c>
      <c r="AX46" s="194"/>
      <c r="AY46" s="205" t="s">
        <v>461</v>
      </c>
      <c r="AZ46" s="187" t="s">
        <v>648</v>
      </c>
      <c r="BA46" s="187" t="s">
        <v>386</v>
      </c>
      <c r="BB46" s="184" t="s">
        <v>647</v>
      </c>
      <c r="BC46" s="187" t="s">
        <v>646</v>
      </c>
      <c r="BD46" s="294">
        <v>44926</v>
      </c>
      <c r="BE46" s="187" t="s">
        <v>470</v>
      </c>
    </row>
    <row r="47" spans="1:57" ht="60" customHeight="1" thickBot="1" x14ac:dyDescent="0.3">
      <c r="A47" s="209"/>
      <c r="B47" s="263"/>
      <c r="C47" s="185"/>
      <c r="D47" s="254"/>
      <c r="E47" s="185"/>
      <c r="F47" s="185"/>
      <c r="G47" s="185"/>
      <c r="H47" s="185"/>
      <c r="I47" s="185"/>
      <c r="J47" s="191"/>
      <c r="K47" s="185"/>
      <c r="L47" s="211"/>
      <c r="M47" s="207"/>
      <c r="N47" s="207"/>
      <c r="O47" s="207"/>
      <c r="P47" s="207"/>
      <c r="Q47" s="207"/>
      <c r="R47" s="207"/>
      <c r="S47" s="207"/>
      <c r="T47" s="207"/>
      <c r="U47" s="207"/>
      <c r="V47" s="207"/>
      <c r="W47" s="209"/>
      <c r="X47" s="211"/>
      <c r="Y47" s="209"/>
      <c r="Z47" s="117" t="s">
        <v>6</v>
      </c>
      <c r="AA47" s="104"/>
      <c r="AB47" s="104"/>
      <c r="AC47" s="108" t="b">
        <f t="shared" si="3"/>
        <v>0</v>
      </c>
      <c r="AD47" s="104"/>
      <c r="AE47" s="108" t="b">
        <f t="shared" si="4"/>
        <v>0</v>
      </c>
      <c r="AF47" s="109"/>
      <c r="AG47" s="110" t="b">
        <f t="shared" si="5"/>
        <v>0</v>
      </c>
      <c r="AH47" s="109"/>
      <c r="AI47" s="110" t="b">
        <f t="shared" si="6"/>
        <v>0</v>
      </c>
      <c r="AJ47" s="111"/>
      <c r="AK47" s="112" t="b">
        <f t="shared" si="7"/>
        <v>0</v>
      </c>
      <c r="AL47" s="113"/>
      <c r="AM47" s="112" t="b">
        <f t="shared" si="0"/>
        <v>0</v>
      </c>
      <c r="AN47" s="111"/>
      <c r="AO47" s="112" t="b">
        <f t="shared" si="1"/>
        <v>0</v>
      </c>
      <c r="AP47" s="114">
        <f t="shared" si="2"/>
        <v>0</v>
      </c>
      <c r="AQ47" s="215"/>
      <c r="AR47" s="200"/>
      <c r="AS47" s="218"/>
      <c r="AT47" s="200"/>
      <c r="AU47" s="203"/>
      <c r="AV47" s="203"/>
      <c r="AW47" s="195"/>
      <c r="AX47" s="196"/>
      <c r="AY47" s="205"/>
      <c r="AZ47" s="188"/>
      <c r="BA47" s="188"/>
      <c r="BB47" s="185"/>
      <c r="BC47" s="188"/>
      <c r="BD47" s="188"/>
      <c r="BE47" s="188"/>
    </row>
    <row r="48" spans="1:57" ht="60" customHeight="1" thickBot="1" x14ac:dyDescent="0.3">
      <c r="A48" s="210"/>
      <c r="B48" s="264"/>
      <c r="C48" s="186"/>
      <c r="D48" s="254"/>
      <c r="E48" s="186"/>
      <c r="F48" s="186"/>
      <c r="G48" s="186"/>
      <c r="H48" s="186"/>
      <c r="I48" s="186"/>
      <c r="J48" s="192"/>
      <c r="K48" s="186"/>
      <c r="L48" s="212"/>
      <c r="M48" s="208"/>
      <c r="N48" s="208"/>
      <c r="O48" s="208"/>
      <c r="P48" s="208"/>
      <c r="Q48" s="208"/>
      <c r="R48" s="208"/>
      <c r="S48" s="208"/>
      <c r="T48" s="208"/>
      <c r="U48" s="208"/>
      <c r="V48" s="208"/>
      <c r="W48" s="210"/>
      <c r="X48" s="212"/>
      <c r="Y48" s="210"/>
      <c r="Z48" s="117" t="s">
        <v>7</v>
      </c>
      <c r="AA48" s="104"/>
      <c r="AB48" s="104"/>
      <c r="AC48" s="108" t="b">
        <f t="shared" si="3"/>
        <v>0</v>
      </c>
      <c r="AD48" s="104"/>
      <c r="AE48" s="108" t="b">
        <f t="shared" si="4"/>
        <v>0</v>
      </c>
      <c r="AF48" s="109"/>
      <c r="AG48" s="110" t="b">
        <f t="shared" si="5"/>
        <v>0</v>
      </c>
      <c r="AH48" s="109"/>
      <c r="AI48" s="110" t="b">
        <f t="shared" si="6"/>
        <v>0</v>
      </c>
      <c r="AJ48" s="111"/>
      <c r="AK48" s="112" t="b">
        <f t="shared" si="7"/>
        <v>0</v>
      </c>
      <c r="AL48" s="113"/>
      <c r="AM48" s="112" t="b">
        <f t="shared" si="0"/>
        <v>0</v>
      </c>
      <c r="AN48" s="111"/>
      <c r="AO48" s="112" t="b">
        <f t="shared" si="1"/>
        <v>0</v>
      </c>
      <c r="AP48" s="114">
        <f t="shared" si="2"/>
        <v>0</v>
      </c>
      <c r="AQ48" s="216"/>
      <c r="AR48" s="201"/>
      <c r="AS48" s="219"/>
      <c r="AT48" s="201"/>
      <c r="AU48" s="204"/>
      <c r="AV48" s="204"/>
      <c r="AW48" s="197"/>
      <c r="AX48" s="198"/>
      <c r="AY48" s="205"/>
      <c r="AZ48" s="189"/>
      <c r="BA48" s="189"/>
      <c r="BB48" s="186"/>
      <c r="BC48" s="189"/>
      <c r="BD48" s="189"/>
      <c r="BE48" s="189"/>
    </row>
    <row r="49" spans="1:57" ht="60" customHeight="1" thickBot="1" x14ac:dyDescent="0.3">
      <c r="A49" s="213" t="str">
        <f>IF(C49&lt;&gt;"",VLOOKUP(C49,'Codificacion Riesgos'!$C$50:$D$113,2,FALSE)&amp;"-"&amp;B49,"")</f>
        <v>SI-1</v>
      </c>
      <c r="B49" s="262">
        <v>1</v>
      </c>
      <c r="C49" s="184" t="s">
        <v>439</v>
      </c>
      <c r="D49" s="254" t="s">
        <v>450</v>
      </c>
      <c r="E49" s="185" t="s">
        <v>451</v>
      </c>
      <c r="F49" s="184" t="s">
        <v>78</v>
      </c>
      <c r="G49" s="184" t="s">
        <v>661</v>
      </c>
      <c r="H49" s="255" t="s">
        <v>660</v>
      </c>
      <c r="I49" s="255" t="s">
        <v>659</v>
      </c>
      <c r="J49" s="191"/>
      <c r="K49" s="185">
        <v>3</v>
      </c>
      <c r="L49" s="211">
        <f>+IF(K49=1,0.2,(+IF(K49=2,0.4,+IF(K49=3,0.6,+IF(K49=4,0.8,+IF(K49=5,1,FALSE))))))</f>
        <v>0.6</v>
      </c>
      <c r="M49" s="206" t="s">
        <v>452</v>
      </c>
      <c r="N49" s="206" t="s">
        <v>452</v>
      </c>
      <c r="O49" s="206" t="s">
        <v>452</v>
      </c>
      <c r="P49" s="206" t="s">
        <v>452</v>
      </c>
      <c r="Q49" s="206" t="s">
        <v>452</v>
      </c>
      <c r="R49" s="206" t="s">
        <v>452</v>
      </c>
      <c r="S49" s="206" t="s">
        <v>453</v>
      </c>
      <c r="T49" s="206" t="s">
        <v>452</v>
      </c>
      <c r="U49" s="206" t="s">
        <v>452</v>
      </c>
      <c r="V49" s="206" t="s">
        <v>452</v>
      </c>
      <c r="W49" s="209" t="str">
        <f>+IF((COUNTIF(M49:V51,"SI")&lt;4),"3",(IF((COUNTIF(M49:V51,"SI")&gt;7),"5",(IF((COUNTIF(M49:V51,"SI")=4),"4",(IF((COUNTIF(M49:V51,"SI")=5),"4",(IF((COUNTIF(M49:V51,"SI")=6),"4",(IF((COUNTIF(M49:V51,"SI")=7),"4","NO REGISTRA")))))))))))</f>
        <v>5</v>
      </c>
      <c r="X49" s="211">
        <f>+IF((W49="3"),0.6,IF((W49="4"),0.8,IF((W49="5"),1,"NO REGISTRA")))</f>
        <v>1</v>
      </c>
      <c r="Y49" s="213" t="str">
        <f>+IF(AND(X49=100%,L49&gt;=20%,L49&lt;=100%),"EXTREMO",IF(AND(X49=80%,L49&gt;=20%,L49&lt;=100%),"ALTO",(IF(AND(X49&gt;=20%,X49&lt;=60%,L49=100%),"ALTO",(IF(AND(X49=60%,L49=80%),"ALTO",(IF(AND(X49=60%,L49&gt;=20%,L49&lt;=60%),"MODERADO",(IF(AND(X49=40%,L49&gt;=40%,L49&lt;=80%),"MODERADO",(IF(AND(X49=20%,L49&gt;=60%,L49&lt;=80%),"MODERADO",IF(AND(X49=40%,L49=20%),"BAJO",(IF(AND(X49=20%,L49&gt;=20%,L49&lt;=40%),"BAJO","NO REGISTRA")))))))))))))))</f>
        <v>EXTREMO</v>
      </c>
      <c r="Z49" s="107" t="s">
        <v>528</v>
      </c>
      <c r="AA49" s="104" t="s">
        <v>15</v>
      </c>
      <c r="AB49" s="104" t="s">
        <v>11</v>
      </c>
      <c r="AC49" s="108">
        <f t="shared" si="3"/>
        <v>0.15</v>
      </c>
      <c r="AD49" s="104" t="s">
        <v>267</v>
      </c>
      <c r="AE49" s="108">
        <f t="shared" si="4"/>
        <v>0.15</v>
      </c>
      <c r="AF49" s="109" t="s">
        <v>268</v>
      </c>
      <c r="AG49" s="110">
        <f t="shared" si="5"/>
        <v>0.15</v>
      </c>
      <c r="AH49" s="109" t="s">
        <v>458</v>
      </c>
      <c r="AI49" s="110">
        <f t="shared" si="6"/>
        <v>0.15</v>
      </c>
      <c r="AJ49" s="111" t="s">
        <v>459</v>
      </c>
      <c r="AK49" s="112">
        <f t="shared" si="7"/>
        <v>0.1</v>
      </c>
      <c r="AL49" s="113" t="s">
        <v>283</v>
      </c>
      <c r="AM49" s="112">
        <f t="shared" si="0"/>
        <v>0.15</v>
      </c>
      <c r="AN49" s="111" t="s">
        <v>460</v>
      </c>
      <c r="AO49" s="112">
        <f t="shared" si="1"/>
        <v>0.15</v>
      </c>
      <c r="AP49" s="114">
        <f t="shared" si="2"/>
        <v>1</v>
      </c>
      <c r="AQ49" s="214">
        <f>AVERAGEIF(AA49:AA51,"&lt;&gt;",AP49:AP51)</f>
        <v>1</v>
      </c>
      <c r="AR49" s="199" t="str">
        <f>IF(AQ49=100%,"FUERTE",IF(AND(AQ49&lt;99%,AQ49&gt;=50%),"MODERADO","DEBIL"))</f>
        <v>FUERTE</v>
      </c>
      <c r="AS49" s="217">
        <f>IFERROR(IF(VLOOKUP("PROBABILIDAD",AA49:AA51,1,FALSE)="PROBABILIDAD",1,0),0)</f>
        <v>1</v>
      </c>
      <c r="AT49" s="199">
        <f>IF(AND(AR49="FUERTE",AS49=1),40%,IF(AND(AR49="MODERADO",AS49=1),20%,0))</f>
        <v>0.4</v>
      </c>
      <c r="AU49" s="202">
        <f>L49-AT49</f>
        <v>0.19999999999999996</v>
      </c>
      <c r="AV49" s="202">
        <f>X49</f>
        <v>1</v>
      </c>
      <c r="AW49" s="193" t="str">
        <f>+IF(AND(AV49&gt;80%,AV49&lt;=100%,AU49&gt;=0%,AU49&lt;=100%),"EXTREMO",(IF(AND(AV49&gt;60%,AV49&lt;=80%,AU49&gt;=0%,AU49&lt;=100%),"ALTO",(IF(AND(AV49&gt;40%,AV49&lt;=60%,AU49&gt;60%,AU49&lt;=100%),"ALTO",(IF(AND(AV49&gt;=0%,AV49&lt;=40%,AU49&gt;80%,AU49&lt;=100%),"ALTO",(IF(AND(AV49&gt;40%,AV49&lt;=60%,AU49&gt;=0%,AU49&lt;=60%),"MODERADO",(IF(AND(AV49&gt;20%,AV49&lt;=40%,AU49&gt;20%,AU49&lt;=80%),"MODERADO",(IF(AND(AV49&gt;=0%,AV49&lt;=20%,AU49&gt;40%,AU49&lt;=80%),"MODERADO",(IF(AND(AV49&gt;=0%,AV49&lt;=40%,AU49&gt;=0%,AU49&lt;=20%),"BAJO",(IF(AND(AV49&gt;=0%,AV49&lt;=20%,AU49&gt;20%,AU49&lt;=40%),"BAJO","NO REGISTRA")))))))))))))))))</f>
        <v>EXTREMO</v>
      </c>
      <c r="AX49" s="194"/>
      <c r="AY49" s="205" t="s">
        <v>658</v>
      </c>
      <c r="AZ49" s="184" t="s">
        <v>657</v>
      </c>
      <c r="BA49" s="187" t="s">
        <v>439</v>
      </c>
      <c r="BB49" s="184" t="s">
        <v>656</v>
      </c>
      <c r="BC49" s="184" t="s">
        <v>655</v>
      </c>
      <c r="BD49" s="294">
        <v>44895</v>
      </c>
      <c r="BE49" s="187" t="s">
        <v>470</v>
      </c>
    </row>
    <row r="50" spans="1:57" ht="60" customHeight="1" thickBot="1" x14ac:dyDescent="0.3">
      <c r="A50" s="209"/>
      <c r="B50" s="263"/>
      <c r="C50" s="185"/>
      <c r="D50" s="254"/>
      <c r="E50" s="185"/>
      <c r="F50" s="185"/>
      <c r="G50" s="185"/>
      <c r="H50" s="255"/>
      <c r="I50" s="255"/>
      <c r="J50" s="191"/>
      <c r="K50" s="185"/>
      <c r="L50" s="211"/>
      <c r="M50" s="207"/>
      <c r="N50" s="207"/>
      <c r="O50" s="207"/>
      <c r="P50" s="207"/>
      <c r="Q50" s="207"/>
      <c r="R50" s="207"/>
      <c r="S50" s="207"/>
      <c r="T50" s="207"/>
      <c r="U50" s="207"/>
      <c r="V50" s="207"/>
      <c r="W50" s="209"/>
      <c r="X50" s="211"/>
      <c r="Y50" s="209"/>
      <c r="Z50" s="117" t="s">
        <v>654</v>
      </c>
      <c r="AA50" s="104" t="s">
        <v>15</v>
      </c>
      <c r="AB50" s="104" t="s">
        <v>11</v>
      </c>
      <c r="AC50" s="108">
        <f t="shared" si="3"/>
        <v>0.15</v>
      </c>
      <c r="AD50" s="104" t="s">
        <v>267</v>
      </c>
      <c r="AE50" s="108">
        <f t="shared" si="4"/>
        <v>0.15</v>
      </c>
      <c r="AF50" s="109" t="s">
        <v>268</v>
      </c>
      <c r="AG50" s="110">
        <f t="shared" si="5"/>
        <v>0.15</v>
      </c>
      <c r="AH50" s="109" t="s">
        <v>458</v>
      </c>
      <c r="AI50" s="110">
        <f t="shared" si="6"/>
        <v>0.15</v>
      </c>
      <c r="AJ50" s="111" t="s">
        <v>459</v>
      </c>
      <c r="AK50" s="112">
        <f t="shared" si="7"/>
        <v>0.1</v>
      </c>
      <c r="AL50" s="113" t="s">
        <v>283</v>
      </c>
      <c r="AM50" s="112">
        <f t="shared" si="0"/>
        <v>0.15</v>
      </c>
      <c r="AN50" s="111" t="s">
        <v>460</v>
      </c>
      <c r="AO50" s="112">
        <f t="shared" si="1"/>
        <v>0.15</v>
      </c>
      <c r="AP50" s="114">
        <f t="shared" si="2"/>
        <v>1</v>
      </c>
      <c r="AQ50" s="215"/>
      <c r="AR50" s="200"/>
      <c r="AS50" s="218"/>
      <c r="AT50" s="200"/>
      <c r="AU50" s="203"/>
      <c r="AV50" s="203"/>
      <c r="AW50" s="195"/>
      <c r="AX50" s="196"/>
      <c r="AY50" s="205"/>
      <c r="AZ50" s="185"/>
      <c r="BA50" s="188"/>
      <c r="BB50" s="185"/>
      <c r="BC50" s="185"/>
      <c r="BD50" s="188"/>
      <c r="BE50" s="188"/>
    </row>
    <row r="51" spans="1:57" ht="60" customHeight="1" thickBot="1" x14ac:dyDescent="0.3">
      <c r="A51" s="210"/>
      <c r="B51" s="264"/>
      <c r="C51" s="186"/>
      <c r="D51" s="254"/>
      <c r="E51" s="186"/>
      <c r="F51" s="186"/>
      <c r="G51" s="186"/>
      <c r="H51" s="256"/>
      <c r="I51" s="256"/>
      <c r="J51" s="192"/>
      <c r="K51" s="186"/>
      <c r="L51" s="212"/>
      <c r="M51" s="208"/>
      <c r="N51" s="208"/>
      <c r="O51" s="208"/>
      <c r="P51" s="208"/>
      <c r="Q51" s="208"/>
      <c r="R51" s="208"/>
      <c r="S51" s="208"/>
      <c r="T51" s="208"/>
      <c r="U51" s="208"/>
      <c r="V51" s="208"/>
      <c r="W51" s="210"/>
      <c r="X51" s="212"/>
      <c r="Y51" s="210"/>
      <c r="Z51" s="117" t="s">
        <v>653</v>
      </c>
      <c r="AA51" s="104" t="s">
        <v>15</v>
      </c>
      <c r="AB51" s="104" t="s">
        <v>11</v>
      </c>
      <c r="AC51" s="108">
        <f t="shared" si="3"/>
        <v>0.15</v>
      </c>
      <c r="AD51" s="104" t="s">
        <v>267</v>
      </c>
      <c r="AE51" s="108">
        <f t="shared" si="4"/>
        <v>0.15</v>
      </c>
      <c r="AF51" s="109" t="s">
        <v>268</v>
      </c>
      <c r="AG51" s="110">
        <f t="shared" si="5"/>
        <v>0.15</v>
      </c>
      <c r="AH51" s="109" t="s">
        <v>458</v>
      </c>
      <c r="AI51" s="110">
        <f t="shared" si="6"/>
        <v>0.15</v>
      </c>
      <c r="AJ51" s="111" t="s">
        <v>459</v>
      </c>
      <c r="AK51" s="112">
        <f t="shared" si="7"/>
        <v>0.1</v>
      </c>
      <c r="AL51" s="113" t="s">
        <v>283</v>
      </c>
      <c r="AM51" s="112">
        <f t="shared" ref="AM51:AM82" si="8">+IF(AL51="Confiable",0.15,IF(AL51="No confiable",0,FALSE))</f>
        <v>0.15</v>
      </c>
      <c r="AN51" s="111" t="s">
        <v>460</v>
      </c>
      <c r="AO51" s="112">
        <f t="shared" ref="AO51:AO82" si="9">+IF(AN51="Si",0.15,IF(AN51="No",0,FALSE))</f>
        <v>0.15</v>
      </c>
      <c r="AP51" s="114">
        <f t="shared" si="2"/>
        <v>1</v>
      </c>
      <c r="AQ51" s="216"/>
      <c r="AR51" s="201"/>
      <c r="AS51" s="219"/>
      <c r="AT51" s="201"/>
      <c r="AU51" s="204"/>
      <c r="AV51" s="204"/>
      <c r="AW51" s="197"/>
      <c r="AX51" s="198"/>
      <c r="AY51" s="205"/>
      <c r="AZ51" s="186"/>
      <c r="BA51" s="189"/>
      <c r="BB51" s="186"/>
      <c r="BC51" s="186"/>
      <c r="BD51" s="189"/>
      <c r="BE51" s="189"/>
    </row>
    <row r="52" spans="1:57" ht="60" customHeight="1" thickBot="1" x14ac:dyDescent="0.3">
      <c r="A52" s="213" t="str">
        <f>IF(C52&lt;&gt;"",VLOOKUP(C52,'Codificacion Riesgos'!$C$50:$D$113,2,FALSE)&amp;"-"&amp;B52,"")</f>
        <v>SMEG-1</v>
      </c>
      <c r="B52" s="262">
        <v>1</v>
      </c>
      <c r="C52" s="184" t="s">
        <v>446</v>
      </c>
      <c r="D52" s="254" t="s">
        <v>450</v>
      </c>
      <c r="E52" s="185" t="s">
        <v>45</v>
      </c>
      <c r="F52" s="184" t="s">
        <v>78</v>
      </c>
      <c r="G52" s="184" t="s">
        <v>677</v>
      </c>
      <c r="H52" s="185" t="s">
        <v>676</v>
      </c>
      <c r="I52" s="185" t="s">
        <v>675</v>
      </c>
      <c r="J52" s="191"/>
      <c r="K52" s="185">
        <v>3</v>
      </c>
      <c r="L52" s="211">
        <f>+IF(K52=1,0.2,(+IF(K52=2,0.4,+IF(K52=3,0.6,+IF(K52=4,0.8,+IF(K52=5,1,FALSE))))))</f>
        <v>0.6</v>
      </c>
      <c r="M52" s="206" t="s">
        <v>452</v>
      </c>
      <c r="N52" s="206" t="s">
        <v>452</v>
      </c>
      <c r="O52" s="206" t="s">
        <v>452</v>
      </c>
      <c r="P52" s="206" t="s">
        <v>452</v>
      </c>
      <c r="Q52" s="206" t="s">
        <v>452</v>
      </c>
      <c r="R52" s="206" t="s">
        <v>452</v>
      </c>
      <c r="S52" s="206" t="s">
        <v>453</v>
      </c>
      <c r="T52" s="206" t="s">
        <v>453</v>
      </c>
      <c r="U52" s="206" t="s">
        <v>452</v>
      </c>
      <c r="V52" s="206" t="s">
        <v>453</v>
      </c>
      <c r="W52" s="209" t="str">
        <f>+IF((COUNTIF(M52:V54,"SI")&lt;4),"3",(IF((COUNTIF(M52:V54,"SI")&gt;7),"5",(IF((COUNTIF(M52:V54,"SI")=4),"4",(IF((COUNTIF(M52:V54,"SI")=5),"4",(IF((COUNTIF(M52:V54,"SI")=6),"4",(IF((COUNTIF(M52:V54,"SI")=7),"4","NO REGISTRA")))))))))))</f>
        <v>4</v>
      </c>
      <c r="X52" s="211">
        <f>+IF((W52="3"),0.6,IF((W52="4"),0.8,IF((W52="5"),1,"NO REGISTRA")))</f>
        <v>0.8</v>
      </c>
      <c r="Y52" s="213" t="str">
        <f>+IF(AND(X52=100%,L52&gt;=20%,L52&lt;=100%),"EXTREMO",IF(AND(X52=80%,L52&gt;=20%,L52&lt;=100%),"ALTO",(IF(AND(X52&gt;=20%,X52&lt;=60%,L52=100%),"ALTO",(IF(AND(X52=60%,L52=80%),"ALTO",(IF(AND(X52=60%,L52&gt;=20%,L52&lt;=60%),"MODERADO",(IF(AND(X52=40%,L52&gt;=40%,L52&lt;=80%),"MODERADO",(IF(AND(X52=20%,L52&gt;=60%,L52&lt;=80%),"MODERADO",IF(AND(X52=40%,L52=20%),"BAJO",(IF(AND(X52=20%,L52&gt;=20%,L52&lt;=40%),"BAJO","NO REGISTRA")))))))))))))))</f>
        <v>ALTO</v>
      </c>
      <c r="Z52" s="107" t="s">
        <v>674</v>
      </c>
      <c r="AA52" s="104" t="s">
        <v>15</v>
      </c>
      <c r="AB52" s="104" t="s">
        <v>11</v>
      </c>
      <c r="AC52" s="108">
        <f t="shared" si="3"/>
        <v>0.15</v>
      </c>
      <c r="AD52" s="104" t="s">
        <v>267</v>
      </c>
      <c r="AE52" s="108">
        <f t="shared" si="4"/>
        <v>0.15</v>
      </c>
      <c r="AF52" s="109" t="s">
        <v>268</v>
      </c>
      <c r="AG52" s="110">
        <f t="shared" si="5"/>
        <v>0.15</v>
      </c>
      <c r="AH52" s="109" t="s">
        <v>458</v>
      </c>
      <c r="AI52" s="110">
        <f t="shared" si="6"/>
        <v>0.15</v>
      </c>
      <c r="AJ52" s="111" t="s">
        <v>459</v>
      </c>
      <c r="AK52" s="112">
        <f t="shared" si="7"/>
        <v>0.1</v>
      </c>
      <c r="AL52" s="113" t="s">
        <v>283</v>
      </c>
      <c r="AM52" s="112">
        <f t="shared" si="8"/>
        <v>0.15</v>
      </c>
      <c r="AN52" s="111" t="s">
        <v>460</v>
      </c>
      <c r="AO52" s="112">
        <f t="shared" si="9"/>
        <v>0.15</v>
      </c>
      <c r="AP52" s="114">
        <f t="shared" si="2"/>
        <v>1</v>
      </c>
      <c r="AQ52" s="214">
        <f>AVERAGEIF(AA52:AA54,"&lt;&gt;",AP52:AP54)</f>
        <v>1</v>
      </c>
      <c r="AR52" s="199" t="str">
        <f>IF(AQ52=100%,"FUERTE",IF(AND(AQ52&lt;99%,AQ52&gt;=50%),"MODERADO","DEBIL"))</f>
        <v>FUERTE</v>
      </c>
      <c r="AS52" s="217">
        <f>IFERROR(IF(VLOOKUP("PROBABILIDAD",AA52:AA54,1,FALSE)="PROBABILIDAD",1,0),0)</f>
        <v>1</v>
      </c>
      <c r="AT52" s="199">
        <f>IF(AND(AR52="FUERTE",AS52=1),40%,IF(AND(AR52="MODERADO",AS52=1),20%,0))</f>
        <v>0.4</v>
      </c>
      <c r="AU52" s="202">
        <f>L52-AT52</f>
        <v>0.19999999999999996</v>
      </c>
      <c r="AV52" s="202">
        <f>X52</f>
        <v>0.8</v>
      </c>
      <c r="AW52" s="193" t="str">
        <f>+IF(AND(AV52&gt;80%,AV52&lt;=100%,AU52&gt;=0%,AU52&lt;=100%),"EXTREMO",(IF(AND(AV52&gt;60%,AV52&lt;=80%,AU52&gt;=0%,AU52&lt;=100%),"ALTO",(IF(AND(AV52&gt;40%,AV52&lt;=60%,AU52&gt;60%,AU52&lt;=100%),"ALTO",(IF(AND(AV52&gt;=0%,AV52&lt;=40%,AU52&gt;80%,AU52&lt;=100%),"ALTO",(IF(AND(AV52&gt;40%,AV52&lt;=60%,AU52&gt;=0%,AU52&lt;=60%),"MODERADO",(IF(AND(AV52&gt;20%,AV52&lt;=40%,AU52&gt;20%,AU52&lt;=80%),"MODERADO",(IF(AND(AV52&gt;=0%,AV52&lt;=20%,AU52&gt;40%,AU52&lt;=80%),"MODERADO",(IF(AND(AV52&gt;=0%,AV52&lt;=40%,AU52&gt;=0%,AU52&lt;=20%),"BAJO",(IF(AND(AV52&gt;=0%,AV52&lt;=20%,AU52&gt;20%,AU52&lt;=40%),"BAJO","NO REGISTRA")))))))))))))))))</f>
        <v>ALTO</v>
      </c>
      <c r="AX52" s="194"/>
      <c r="AY52" s="205" t="s">
        <v>475</v>
      </c>
      <c r="AZ52" s="184" t="s">
        <v>673</v>
      </c>
      <c r="BA52" s="187" t="s">
        <v>446</v>
      </c>
      <c r="BB52" s="184" t="s">
        <v>672</v>
      </c>
      <c r="BC52" s="184" t="s">
        <v>671</v>
      </c>
      <c r="BD52" s="187" t="s">
        <v>662</v>
      </c>
      <c r="BE52" s="187" t="s">
        <v>470</v>
      </c>
    </row>
    <row r="53" spans="1:57" ht="60" customHeight="1" thickBot="1" x14ac:dyDescent="0.3">
      <c r="A53" s="209"/>
      <c r="B53" s="263"/>
      <c r="C53" s="185"/>
      <c r="D53" s="254"/>
      <c r="E53" s="185"/>
      <c r="F53" s="185"/>
      <c r="G53" s="185"/>
      <c r="H53" s="185"/>
      <c r="I53" s="185"/>
      <c r="J53" s="191"/>
      <c r="K53" s="185"/>
      <c r="L53" s="211"/>
      <c r="M53" s="207"/>
      <c r="N53" s="207"/>
      <c r="O53" s="207"/>
      <c r="P53" s="207"/>
      <c r="Q53" s="207"/>
      <c r="R53" s="207"/>
      <c r="S53" s="207"/>
      <c r="T53" s="207"/>
      <c r="U53" s="207"/>
      <c r="V53" s="207"/>
      <c r="W53" s="209"/>
      <c r="X53" s="211"/>
      <c r="Y53" s="209"/>
      <c r="Z53" s="117" t="s">
        <v>6</v>
      </c>
      <c r="AA53" s="104"/>
      <c r="AB53" s="104"/>
      <c r="AC53" s="108" t="b">
        <f t="shared" si="3"/>
        <v>0</v>
      </c>
      <c r="AD53" s="104"/>
      <c r="AE53" s="108" t="b">
        <f t="shared" si="4"/>
        <v>0</v>
      </c>
      <c r="AF53" s="109"/>
      <c r="AG53" s="110" t="b">
        <f t="shared" si="5"/>
        <v>0</v>
      </c>
      <c r="AH53" s="109"/>
      <c r="AI53" s="110" t="b">
        <f t="shared" si="6"/>
        <v>0</v>
      </c>
      <c r="AJ53" s="111"/>
      <c r="AK53" s="112" t="b">
        <f t="shared" si="7"/>
        <v>0</v>
      </c>
      <c r="AL53" s="113"/>
      <c r="AM53" s="112" t="b">
        <f t="shared" si="8"/>
        <v>0</v>
      </c>
      <c r="AN53" s="111"/>
      <c r="AO53" s="112" t="b">
        <f t="shared" si="9"/>
        <v>0</v>
      </c>
      <c r="AP53" s="114">
        <f t="shared" si="2"/>
        <v>0</v>
      </c>
      <c r="AQ53" s="215"/>
      <c r="AR53" s="200"/>
      <c r="AS53" s="218"/>
      <c r="AT53" s="200"/>
      <c r="AU53" s="203"/>
      <c r="AV53" s="203"/>
      <c r="AW53" s="195"/>
      <c r="AX53" s="196"/>
      <c r="AY53" s="205"/>
      <c r="AZ53" s="188"/>
      <c r="BA53" s="188"/>
      <c r="BB53" s="185"/>
      <c r="BC53" s="185"/>
      <c r="BD53" s="188"/>
      <c r="BE53" s="188"/>
    </row>
    <row r="54" spans="1:57" ht="60" customHeight="1" thickBot="1" x14ac:dyDescent="0.3">
      <c r="A54" s="210"/>
      <c r="B54" s="264"/>
      <c r="C54" s="186"/>
      <c r="D54" s="254"/>
      <c r="E54" s="186"/>
      <c r="F54" s="186"/>
      <c r="G54" s="186"/>
      <c r="H54" s="186"/>
      <c r="I54" s="186"/>
      <c r="J54" s="192"/>
      <c r="K54" s="186"/>
      <c r="L54" s="212"/>
      <c r="M54" s="208"/>
      <c r="N54" s="208"/>
      <c r="O54" s="208"/>
      <c r="P54" s="208"/>
      <c r="Q54" s="208"/>
      <c r="R54" s="208"/>
      <c r="S54" s="208"/>
      <c r="T54" s="208"/>
      <c r="U54" s="208"/>
      <c r="V54" s="208"/>
      <c r="W54" s="210"/>
      <c r="X54" s="212"/>
      <c r="Y54" s="210"/>
      <c r="Z54" s="117" t="s">
        <v>7</v>
      </c>
      <c r="AA54" s="104"/>
      <c r="AB54" s="104"/>
      <c r="AC54" s="108" t="b">
        <f t="shared" si="3"/>
        <v>0</v>
      </c>
      <c r="AD54" s="104"/>
      <c r="AE54" s="108" t="b">
        <f t="shared" si="4"/>
        <v>0</v>
      </c>
      <c r="AF54" s="109"/>
      <c r="AG54" s="110" t="b">
        <f t="shared" si="5"/>
        <v>0</v>
      </c>
      <c r="AH54" s="109"/>
      <c r="AI54" s="110" t="b">
        <f t="shared" si="6"/>
        <v>0</v>
      </c>
      <c r="AJ54" s="111"/>
      <c r="AK54" s="112" t="b">
        <f t="shared" si="7"/>
        <v>0</v>
      </c>
      <c r="AL54" s="113"/>
      <c r="AM54" s="112" t="b">
        <f t="shared" si="8"/>
        <v>0</v>
      </c>
      <c r="AN54" s="111"/>
      <c r="AO54" s="112" t="b">
        <f t="shared" si="9"/>
        <v>0</v>
      </c>
      <c r="AP54" s="114">
        <f t="shared" si="2"/>
        <v>0</v>
      </c>
      <c r="AQ54" s="216"/>
      <c r="AR54" s="201"/>
      <c r="AS54" s="219"/>
      <c r="AT54" s="201"/>
      <c r="AU54" s="204"/>
      <c r="AV54" s="204"/>
      <c r="AW54" s="197"/>
      <c r="AX54" s="198"/>
      <c r="AY54" s="205"/>
      <c r="AZ54" s="189"/>
      <c r="BA54" s="189"/>
      <c r="BB54" s="186"/>
      <c r="BC54" s="186"/>
      <c r="BD54" s="189"/>
      <c r="BE54" s="189"/>
    </row>
    <row r="55" spans="1:57" ht="95.25" customHeight="1" thickBot="1" x14ac:dyDescent="0.3">
      <c r="A55" s="213" t="str">
        <f>IF(C55&lt;&gt;"",VLOOKUP(C55,'Codificacion Riesgos'!$C$50:$D$113,2,FALSE)&amp;"-"&amp;B55,"")</f>
        <v>SMEG-2</v>
      </c>
      <c r="B55" s="262">
        <v>2</v>
      </c>
      <c r="C55" s="184" t="s">
        <v>446</v>
      </c>
      <c r="D55" s="254" t="s">
        <v>450</v>
      </c>
      <c r="E55" s="185" t="s">
        <v>45</v>
      </c>
      <c r="F55" s="184" t="s">
        <v>78</v>
      </c>
      <c r="G55" s="184" t="s">
        <v>670</v>
      </c>
      <c r="H55" s="184" t="s">
        <v>669</v>
      </c>
      <c r="I55" s="184" t="s">
        <v>668</v>
      </c>
      <c r="J55" s="191"/>
      <c r="K55" s="185"/>
      <c r="L55" s="211" t="b">
        <f>+IF(K55=1,0.2,(+IF(K55=2,0.4,+IF(K55=3,0.6,+IF(K55=4,0.8,+IF(K55=5,1,FALSE))))))</f>
        <v>0</v>
      </c>
      <c r="M55" s="206" t="s">
        <v>452</v>
      </c>
      <c r="N55" s="206" t="s">
        <v>452</v>
      </c>
      <c r="O55" s="206" t="s">
        <v>452</v>
      </c>
      <c r="P55" s="206" t="s">
        <v>452</v>
      </c>
      <c r="Q55" s="206" t="s">
        <v>452</v>
      </c>
      <c r="R55" s="206" t="s">
        <v>452</v>
      </c>
      <c r="S55" s="206" t="s">
        <v>453</v>
      </c>
      <c r="T55" s="206" t="s">
        <v>453</v>
      </c>
      <c r="U55" s="206" t="s">
        <v>452</v>
      </c>
      <c r="V55" s="206" t="s">
        <v>453</v>
      </c>
      <c r="W55" s="209" t="str">
        <f>+IF((COUNTIF(M55:V57,"SI")&lt;4),"3",(IF((COUNTIF(M55:V57,"SI")&gt;7),"5",(IF((COUNTIF(M55:V57,"SI")=4),"4",(IF((COUNTIF(M55:V57,"SI")=5),"4",(IF((COUNTIF(M55:V57,"SI")=6),"4",(IF((COUNTIF(M55:V57,"SI")=7),"4","NO REGISTRA")))))))))))</f>
        <v>4</v>
      </c>
      <c r="X55" s="211">
        <f>+IF((W55="3"),0.6,IF((W55="4"),0.8,IF((W55="5"),1,"NO REGISTRA")))</f>
        <v>0.8</v>
      </c>
      <c r="Y55" s="213" t="str">
        <f t="shared" ref="Y55" si="10">+IF(AND(X55=100%,L55&gt;=20%,L55&lt;=100%),"EXTREMO",IF(AND(X55=80%,L55&gt;=20%,L55&lt;=100%),"ALTO",(IF(AND(X55&gt;=20%,X55&lt;=60%,L55=100%),"ALTO",(IF(AND(X55=60%,L55=80%),"ALTO",(IF(AND(X55=60%,L55&gt;=20%,L55&lt;=60%),"MODERADO",(IF(AND(X55=40%,L55&gt;=40%,L55&lt;=80%),"MODERADO",(IF(AND(X55=20%,L55&gt;=60%,L55&lt;=80%),"MODERADO",IF(AND(X55=40%,L55=20%),"BAJO",(IF(AND(X55=20%,L55&gt;=20%,L55&lt;=40%),"BAJO","NO REGISTRA")))))))))))))))</f>
        <v>NO REGISTRA</v>
      </c>
      <c r="Z55" s="107" t="s">
        <v>667</v>
      </c>
      <c r="AA55" s="104" t="s">
        <v>15</v>
      </c>
      <c r="AB55" s="104" t="s">
        <v>11</v>
      </c>
      <c r="AC55" s="108">
        <f t="shared" si="3"/>
        <v>0.15</v>
      </c>
      <c r="AD55" s="104" t="s">
        <v>267</v>
      </c>
      <c r="AE55" s="108">
        <f t="shared" si="4"/>
        <v>0.15</v>
      </c>
      <c r="AF55" s="109" t="s">
        <v>268</v>
      </c>
      <c r="AG55" s="110">
        <f t="shared" si="5"/>
        <v>0.15</v>
      </c>
      <c r="AH55" s="109" t="s">
        <v>458</v>
      </c>
      <c r="AI55" s="110">
        <f t="shared" si="6"/>
        <v>0.15</v>
      </c>
      <c r="AJ55" s="111" t="s">
        <v>666</v>
      </c>
      <c r="AK55" s="112">
        <f t="shared" si="7"/>
        <v>0.05</v>
      </c>
      <c r="AL55" s="113" t="s">
        <v>283</v>
      </c>
      <c r="AM55" s="112">
        <f t="shared" si="8"/>
        <v>0.15</v>
      </c>
      <c r="AN55" s="111" t="s">
        <v>460</v>
      </c>
      <c r="AO55" s="112">
        <f t="shared" si="9"/>
        <v>0.15</v>
      </c>
      <c r="AP55" s="114">
        <f t="shared" si="2"/>
        <v>0.95000000000000007</v>
      </c>
      <c r="AQ55" s="214">
        <f>AVERAGEIF(AA55:AA57,"&lt;&gt;",AP55:AP57)</f>
        <v>0.95000000000000007</v>
      </c>
      <c r="AR55" s="199" t="str">
        <f>IF(AQ55=100%,"FUERTE",IF(AND(AQ55&lt;99%,AQ55&gt;=50%),"MODERADO","DEBIL"))</f>
        <v>MODERADO</v>
      </c>
      <c r="AS55" s="217">
        <f>IFERROR(IF(VLOOKUP("PROBABILIDAD",AA55:AA57,1,FALSE)="PROBABILIDAD",1,0),0)</f>
        <v>1</v>
      </c>
      <c r="AT55" s="199">
        <f>IF(AND(AR55="FUERTE",AS55=1),40%,IF(AND(AR55="MODERADO",AS55=1),20%,0))</f>
        <v>0.2</v>
      </c>
      <c r="AU55" s="202">
        <f>L55-AT55</f>
        <v>-0.2</v>
      </c>
      <c r="AV55" s="202">
        <f>X55</f>
        <v>0.8</v>
      </c>
      <c r="AW55" s="193" t="str">
        <f>+IF(AND(AV55&gt;80%,AV55&lt;=100%,AU55&gt;=0%,AU55&lt;=100%),"EXTREMO",(IF(AND(AV55&gt;60%,AV55&lt;=80%,AU55&gt;=0%,AU55&lt;=100%),"ALTO",(IF(AND(AV55&gt;40%,AV55&lt;=60%,AU55&gt;60%,AU55&lt;=100%),"ALTO",(IF(AND(AV55&gt;=0%,AV55&lt;=40%,AU55&gt;80%,AU55&lt;=100%),"ALTO",(IF(AND(AV55&gt;40%,AV55&lt;=60%,AU55&gt;=0%,AU55&lt;=60%),"MODERADO",(IF(AND(AV55&gt;20%,AV55&lt;=40%,AU55&gt;20%,AU55&lt;=80%),"MODERADO",(IF(AND(AV55&gt;=0%,AV55&lt;=20%,AU55&gt;40%,AU55&lt;=80%),"MODERADO",(IF(AND(AV55&gt;=0%,AV55&lt;=40%,AU55&gt;=0%,AU55&lt;=20%),"BAJO",(IF(AND(AV55&gt;=0%,AV55&lt;=20%,AU55&gt;20%,AU55&lt;=40%),"BAJO","NO REGISTRA")))))))))))))))))</f>
        <v>NO REGISTRA</v>
      </c>
      <c r="AX55" s="194"/>
      <c r="AY55" s="205" t="s">
        <v>475</v>
      </c>
      <c r="AZ55" s="184" t="s">
        <v>665</v>
      </c>
      <c r="BA55" s="187" t="s">
        <v>446</v>
      </c>
      <c r="BB55" s="184" t="s">
        <v>664</v>
      </c>
      <c r="BC55" s="184" t="s">
        <v>663</v>
      </c>
      <c r="BD55" s="187" t="s">
        <v>662</v>
      </c>
      <c r="BE55" s="187" t="s">
        <v>470</v>
      </c>
    </row>
    <row r="56" spans="1:57" ht="60" customHeight="1" thickBot="1" x14ac:dyDescent="0.3">
      <c r="A56" s="209"/>
      <c r="B56" s="263"/>
      <c r="C56" s="185"/>
      <c r="D56" s="254"/>
      <c r="E56" s="185"/>
      <c r="F56" s="185"/>
      <c r="G56" s="185"/>
      <c r="H56" s="185"/>
      <c r="I56" s="185"/>
      <c r="J56" s="191"/>
      <c r="K56" s="185"/>
      <c r="L56" s="211"/>
      <c r="M56" s="207"/>
      <c r="N56" s="207"/>
      <c r="O56" s="207"/>
      <c r="P56" s="207"/>
      <c r="Q56" s="207"/>
      <c r="R56" s="207"/>
      <c r="S56" s="207"/>
      <c r="T56" s="207"/>
      <c r="U56" s="207"/>
      <c r="V56" s="207"/>
      <c r="W56" s="209"/>
      <c r="X56" s="211"/>
      <c r="Y56" s="209"/>
      <c r="Z56" s="117" t="s">
        <v>6</v>
      </c>
      <c r="AA56" s="104"/>
      <c r="AB56" s="104"/>
      <c r="AC56" s="108" t="b">
        <f t="shared" si="3"/>
        <v>0</v>
      </c>
      <c r="AD56" s="104"/>
      <c r="AE56" s="108" t="b">
        <f t="shared" si="4"/>
        <v>0</v>
      </c>
      <c r="AF56" s="109"/>
      <c r="AG56" s="110" t="b">
        <f t="shared" si="5"/>
        <v>0</v>
      </c>
      <c r="AH56" s="109"/>
      <c r="AI56" s="110" t="b">
        <f t="shared" si="6"/>
        <v>0</v>
      </c>
      <c r="AJ56" s="111"/>
      <c r="AK56" s="112" t="b">
        <f t="shared" si="7"/>
        <v>0</v>
      </c>
      <c r="AL56" s="113"/>
      <c r="AM56" s="112" t="b">
        <f t="shared" si="8"/>
        <v>0</v>
      </c>
      <c r="AN56" s="111"/>
      <c r="AO56" s="112" t="b">
        <f t="shared" si="9"/>
        <v>0</v>
      </c>
      <c r="AP56" s="114">
        <f t="shared" si="2"/>
        <v>0</v>
      </c>
      <c r="AQ56" s="215"/>
      <c r="AR56" s="200"/>
      <c r="AS56" s="218"/>
      <c r="AT56" s="200"/>
      <c r="AU56" s="203"/>
      <c r="AV56" s="203"/>
      <c r="AW56" s="195"/>
      <c r="AX56" s="196"/>
      <c r="AY56" s="205"/>
      <c r="AZ56" s="185"/>
      <c r="BA56" s="188"/>
      <c r="BB56" s="185"/>
      <c r="BC56" s="185"/>
      <c r="BD56" s="188"/>
      <c r="BE56" s="188"/>
    </row>
    <row r="57" spans="1:57" ht="60" customHeight="1" thickBot="1" x14ac:dyDescent="0.3">
      <c r="A57" s="210"/>
      <c r="B57" s="264"/>
      <c r="C57" s="186"/>
      <c r="D57" s="254"/>
      <c r="E57" s="186"/>
      <c r="F57" s="186"/>
      <c r="G57" s="186"/>
      <c r="H57" s="186"/>
      <c r="I57" s="186"/>
      <c r="J57" s="192"/>
      <c r="K57" s="186"/>
      <c r="L57" s="212"/>
      <c r="M57" s="208"/>
      <c r="N57" s="208"/>
      <c r="O57" s="208"/>
      <c r="P57" s="208"/>
      <c r="Q57" s="208"/>
      <c r="R57" s="208"/>
      <c r="S57" s="208"/>
      <c r="T57" s="208"/>
      <c r="U57" s="208"/>
      <c r="V57" s="208"/>
      <c r="W57" s="210"/>
      <c r="X57" s="212"/>
      <c r="Y57" s="210"/>
      <c r="Z57" s="117" t="s">
        <v>7</v>
      </c>
      <c r="AA57" s="104"/>
      <c r="AB57" s="104"/>
      <c r="AC57" s="108" t="b">
        <f t="shared" ref="AC57:AC88" si="11">+IF(AB57="Preventivo",0.15,IF(AB57="Detectivo",0.1,IF(AB57="Correctivo",0,FALSE)))</f>
        <v>0</v>
      </c>
      <c r="AD57" s="104"/>
      <c r="AE57" s="108" t="b">
        <f t="shared" ref="AE57:AE88" si="12">+IF(AD57="Asignado",0.15,IF(AD57="No asignado",0,FALSE))</f>
        <v>0</v>
      </c>
      <c r="AF57" s="109"/>
      <c r="AG57" s="110" t="b">
        <f t="shared" ref="AG57:AG88" si="13">+IF(AF57="Adecuado",0.15,IF(AF57="Inadecuado",0,FALSE))</f>
        <v>0</v>
      </c>
      <c r="AH57" s="109"/>
      <c r="AI57" s="110" t="b">
        <f t="shared" ref="AI57:AI88" si="14">+IF(AH57="Oportuno",0.15,IF(AH57="Inoportuno",0,FALSE))</f>
        <v>0</v>
      </c>
      <c r="AJ57" s="111"/>
      <c r="AK57" s="112" t="b">
        <f t="shared" ref="AK57:AK88" si="15">+IF(AJ57="Completa",0.1,IF(AJ57="Incompleta",0.1/2,IF(AJ57="No existe",0,FALSE)))</f>
        <v>0</v>
      </c>
      <c r="AL57" s="113"/>
      <c r="AM57" s="112" t="b">
        <f t="shared" si="8"/>
        <v>0</v>
      </c>
      <c r="AN57" s="111"/>
      <c r="AO57" s="112" t="b">
        <f t="shared" si="9"/>
        <v>0</v>
      </c>
      <c r="AP57" s="114">
        <f t="shared" si="2"/>
        <v>0</v>
      </c>
      <c r="AQ57" s="216"/>
      <c r="AR57" s="201"/>
      <c r="AS57" s="219"/>
      <c r="AT57" s="201"/>
      <c r="AU57" s="204"/>
      <c r="AV57" s="204"/>
      <c r="AW57" s="197"/>
      <c r="AX57" s="198"/>
      <c r="AY57" s="205"/>
      <c r="AZ57" s="186"/>
      <c r="BA57" s="189"/>
      <c r="BB57" s="186"/>
      <c r="BC57" s="186"/>
      <c r="BD57" s="189"/>
      <c r="BE57" s="189"/>
    </row>
    <row r="58" spans="1:57" ht="60" customHeight="1" thickBot="1" x14ac:dyDescent="0.3">
      <c r="A58" s="213" t="str">
        <f>IF(C58&lt;&gt;"",VLOOKUP(C58,'Codificacion Riesgos'!$C$50:$D$113,2,FALSE)&amp;"-"&amp;B58,"")</f>
        <v>SVHS-1</v>
      </c>
      <c r="B58" s="262">
        <v>1</v>
      </c>
      <c r="C58" s="184" t="s">
        <v>443</v>
      </c>
      <c r="D58" s="254" t="s">
        <v>483</v>
      </c>
      <c r="E58" s="185" t="s">
        <v>49</v>
      </c>
      <c r="F58" s="184" t="s">
        <v>78</v>
      </c>
      <c r="G58" s="184" t="s">
        <v>693</v>
      </c>
      <c r="H58" s="185" t="s">
        <v>692</v>
      </c>
      <c r="I58" s="185" t="s">
        <v>691</v>
      </c>
      <c r="J58" s="190"/>
      <c r="K58" s="185">
        <v>3</v>
      </c>
      <c r="L58" s="211">
        <f>+IF(K58=1,0.2,(+IF(K58=2,0.4,+IF(K58=3,0.6,+IF(K58=4,0.8,+IF(K58=5,1,FALSE))))))</f>
        <v>0.6</v>
      </c>
      <c r="M58" s="206" t="s">
        <v>452</v>
      </c>
      <c r="N58" s="206" t="s">
        <v>452</v>
      </c>
      <c r="O58" s="206" t="s">
        <v>452</v>
      </c>
      <c r="P58" s="206" t="s">
        <v>452</v>
      </c>
      <c r="Q58" s="206" t="s">
        <v>452</v>
      </c>
      <c r="R58" s="206" t="s">
        <v>452</v>
      </c>
      <c r="S58" s="206" t="s">
        <v>453</v>
      </c>
      <c r="T58" s="206" t="s">
        <v>453</v>
      </c>
      <c r="U58" s="206" t="s">
        <v>452</v>
      </c>
      <c r="V58" s="206" t="s">
        <v>453</v>
      </c>
      <c r="W58" s="209" t="str">
        <f>+IF((COUNTIF(M58:V60,"SI")&lt;4),"3",(IF((COUNTIF(M58:V60,"SI")&gt;7),"5",(IF((COUNTIF(M58:V60,"SI")=4),"4",(IF((COUNTIF(M58:V60,"SI")=5),"4",(IF((COUNTIF(M58:V60,"SI")=6),"4",(IF((COUNTIF(M58:V60,"SI")=7),"4","NO REGISTRA")))))))))))</f>
        <v>4</v>
      </c>
      <c r="X58" s="211">
        <f>+IF((W58="3"),0.6,IF((W58="4"),0.8,IF((W58="5"),1,"NO REGISTRA")))</f>
        <v>0.8</v>
      </c>
      <c r="Y58" s="213" t="str">
        <f t="shared" ref="Y58" si="16">+IF(AND(X58=100%,L58&gt;=20%,L58&lt;=100%),"EXTREMO",IF(AND(X58=80%,L58&gt;=20%,L58&lt;=100%),"ALTO",(IF(AND(X58&gt;=20%,X58&lt;=60%,L58=100%),"ALTO",(IF(AND(X58=60%,L58=80%),"ALTO",(IF(AND(X58=60%,L58&gt;=20%,L58&lt;=60%),"MODERADO",(IF(AND(X58=40%,L58&gt;=40%,L58&lt;=80%),"MODERADO",(IF(AND(X58=20%,L58&gt;=60%,L58&lt;=80%),"MODERADO",IF(AND(X58=40%,L58=20%),"BAJO",(IF(AND(X58=20%,L58&gt;=20%,L58&lt;=40%),"BAJO","NO REGISTRA")))))))))))))))</f>
        <v>ALTO</v>
      </c>
      <c r="Z58" s="107" t="s">
        <v>690</v>
      </c>
      <c r="AA58" s="104" t="s">
        <v>15</v>
      </c>
      <c r="AB58" s="104" t="s">
        <v>11</v>
      </c>
      <c r="AC58" s="108">
        <f t="shared" si="11"/>
        <v>0.15</v>
      </c>
      <c r="AD58" s="104" t="s">
        <v>267</v>
      </c>
      <c r="AE58" s="108">
        <f t="shared" si="12"/>
        <v>0.15</v>
      </c>
      <c r="AF58" s="109" t="s">
        <v>268</v>
      </c>
      <c r="AG58" s="110">
        <f t="shared" si="13"/>
        <v>0.15</v>
      </c>
      <c r="AH58" s="109" t="s">
        <v>458</v>
      </c>
      <c r="AI58" s="110">
        <f t="shared" si="14"/>
        <v>0.15</v>
      </c>
      <c r="AJ58" s="111" t="s">
        <v>459</v>
      </c>
      <c r="AK58" s="112">
        <f t="shared" si="15"/>
        <v>0.1</v>
      </c>
      <c r="AL58" s="113" t="s">
        <v>283</v>
      </c>
      <c r="AM58" s="112">
        <f t="shared" si="8"/>
        <v>0.15</v>
      </c>
      <c r="AN58" s="111" t="s">
        <v>460</v>
      </c>
      <c r="AO58" s="112">
        <f t="shared" si="9"/>
        <v>0.15</v>
      </c>
      <c r="AP58" s="114">
        <f t="shared" si="2"/>
        <v>1</v>
      </c>
      <c r="AQ58" s="214">
        <f>AVERAGEIF(AA58:AA60,"&lt;&gt;",AP58:AP60)</f>
        <v>1</v>
      </c>
      <c r="AR58" s="199" t="str">
        <f>IF(AQ58=100%,"FUERTE",IF(AND(AQ58&lt;99%,AQ58&gt;=50%),"MODERADO","DEBIL"))</f>
        <v>FUERTE</v>
      </c>
      <c r="AS58" s="217">
        <f>IFERROR(IF(VLOOKUP("PROBABILIDAD",AA58:AA60,1,FALSE)="PROBABILIDAD",1,0),0)</f>
        <v>1</v>
      </c>
      <c r="AT58" s="199">
        <f>IF(AND(AR58="FUERTE",AS58=1),40%,IF(AND(AR58="MODERADO",AS58=1),20%,0))</f>
        <v>0.4</v>
      </c>
      <c r="AU58" s="202">
        <f>'AP-SIG-RG-15'!L58-AT58</f>
        <v>0.19999999999999996</v>
      </c>
      <c r="AV58" s="202">
        <f>'AP-SIG-RG-15'!X58</f>
        <v>0.8</v>
      </c>
      <c r="AW58" s="193" t="str">
        <f>+IF(AND(AV58&gt;80%,AV58&lt;=100%,AU58&gt;=0%,AU58&lt;=100%),"EXTREMO",(IF(AND(AV58&gt;60%,AV58&lt;=80%,AU58&gt;=0%,AU58&lt;=100%),"ALTO",(IF(AND(AV58&gt;40%,AV58&lt;=60%,AU58&gt;60%,AU58&lt;=100%),"ALTO",(IF(AND(AV58&gt;=0%,AV58&lt;=40%,AU58&gt;80%,AU58&lt;=100%),"ALTO",(IF(AND(AV58&gt;40%,AV58&lt;=60%,AU58&gt;=0%,AU58&lt;=60%),"MODERADO",(IF(AND(AV58&gt;20%,AV58&lt;=40%,AU58&gt;20%,AU58&lt;=80%),"MODERADO",(IF(AND(AV58&gt;=0%,AV58&lt;=20%,AU58&gt;40%,AU58&lt;=80%),"MODERADO",(IF(AND(AV58&gt;=0%,AV58&lt;=40%,AU58&gt;=0%,AU58&lt;=20%),"BAJO",(IF(AND(AV58&gt;=0%,AV58&lt;=20%,AU58&gt;20%,AU58&lt;=40%),"BAJO","NO REGISTRA")))))))))))))))))</f>
        <v>ALTO</v>
      </c>
      <c r="AX58" s="194"/>
      <c r="AY58" s="205" t="s">
        <v>490</v>
      </c>
      <c r="AZ58" s="185" t="s">
        <v>689</v>
      </c>
      <c r="BA58" s="185" t="s">
        <v>443</v>
      </c>
      <c r="BB58" s="184" t="s">
        <v>688</v>
      </c>
      <c r="BC58" s="184" t="s">
        <v>687</v>
      </c>
      <c r="BD58" s="293">
        <v>11293</v>
      </c>
      <c r="BE58" s="187" t="s">
        <v>470</v>
      </c>
    </row>
    <row r="59" spans="1:57" ht="60" customHeight="1" thickBot="1" x14ac:dyDescent="0.3">
      <c r="A59" s="209"/>
      <c r="B59" s="263"/>
      <c r="C59" s="185"/>
      <c r="D59" s="254"/>
      <c r="E59" s="185"/>
      <c r="F59" s="185"/>
      <c r="G59" s="185"/>
      <c r="H59" s="185"/>
      <c r="I59" s="185"/>
      <c r="J59" s="191"/>
      <c r="K59" s="185"/>
      <c r="L59" s="211"/>
      <c r="M59" s="207"/>
      <c r="N59" s="207"/>
      <c r="O59" s="207"/>
      <c r="P59" s="207"/>
      <c r="Q59" s="207"/>
      <c r="R59" s="207"/>
      <c r="S59" s="207"/>
      <c r="T59" s="207"/>
      <c r="U59" s="207"/>
      <c r="V59" s="207"/>
      <c r="W59" s="209"/>
      <c r="X59" s="211"/>
      <c r="Y59" s="209"/>
      <c r="Z59" s="117" t="s">
        <v>686</v>
      </c>
      <c r="AA59" s="104"/>
      <c r="AB59" s="104"/>
      <c r="AC59" s="108" t="b">
        <f t="shared" si="11"/>
        <v>0</v>
      </c>
      <c r="AD59" s="104"/>
      <c r="AE59" s="108" t="b">
        <f t="shared" si="12"/>
        <v>0</v>
      </c>
      <c r="AF59" s="109"/>
      <c r="AG59" s="110" t="b">
        <f t="shared" si="13"/>
        <v>0</v>
      </c>
      <c r="AH59" s="109"/>
      <c r="AI59" s="110" t="b">
        <f t="shared" si="14"/>
        <v>0</v>
      </c>
      <c r="AJ59" s="111"/>
      <c r="AK59" s="112" t="b">
        <f t="shared" si="15"/>
        <v>0</v>
      </c>
      <c r="AL59" s="113"/>
      <c r="AM59" s="112" t="b">
        <f t="shared" si="8"/>
        <v>0</v>
      </c>
      <c r="AN59" s="111"/>
      <c r="AO59" s="112" t="b">
        <f t="shared" si="9"/>
        <v>0</v>
      </c>
      <c r="AP59" s="114">
        <f t="shared" si="2"/>
        <v>0</v>
      </c>
      <c r="AQ59" s="215"/>
      <c r="AR59" s="200"/>
      <c r="AS59" s="218"/>
      <c r="AT59" s="200"/>
      <c r="AU59" s="203"/>
      <c r="AV59" s="203"/>
      <c r="AW59" s="195"/>
      <c r="AX59" s="196"/>
      <c r="AY59" s="205"/>
      <c r="AZ59" s="185"/>
      <c r="BA59" s="185"/>
      <c r="BB59" s="185"/>
      <c r="BC59" s="185"/>
      <c r="BD59" s="188"/>
      <c r="BE59" s="188"/>
    </row>
    <row r="60" spans="1:57" ht="60" customHeight="1" thickBot="1" x14ac:dyDescent="0.3">
      <c r="A60" s="210"/>
      <c r="B60" s="264"/>
      <c r="C60" s="186"/>
      <c r="D60" s="254"/>
      <c r="E60" s="186"/>
      <c r="F60" s="186"/>
      <c r="G60" s="186"/>
      <c r="H60" s="186"/>
      <c r="I60" s="186"/>
      <c r="J60" s="192"/>
      <c r="K60" s="186"/>
      <c r="L60" s="212"/>
      <c r="M60" s="208"/>
      <c r="N60" s="208"/>
      <c r="O60" s="208"/>
      <c r="P60" s="208"/>
      <c r="Q60" s="208"/>
      <c r="R60" s="208"/>
      <c r="S60" s="208"/>
      <c r="T60" s="208"/>
      <c r="U60" s="208"/>
      <c r="V60" s="208"/>
      <c r="W60" s="210"/>
      <c r="X60" s="212"/>
      <c r="Y60" s="210"/>
      <c r="Z60" s="117" t="s">
        <v>7</v>
      </c>
      <c r="AA60" s="104"/>
      <c r="AB60" s="104"/>
      <c r="AC60" s="108" t="b">
        <f t="shared" si="11"/>
        <v>0</v>
      </c>
      <c r="AD60" s="104"/>
      <c r="AE60" s="108" t="b">
        <f t="shared" si="12"/>
        <v>0</v>
      </c>
      <c r="AF60" s="109"/>
      <c r="AG60" s="110" t="b">
        <f t="shared" si="13"/>
        <v>0</v>
      </c>
      <c r="AH60" s="109"/>
      <c r="AI60" s="110" t="b">
        <f t="shared" si="14"/>
        <v>0</v>
      </c>
      <c r="AJ60" s="111"/>
      <c r="AK60" s="112" t="b">
        <f t="shared" si="15"/>
        <v>0</v>
      </c>
      <c r="AL60" s="113"/>
      <c r="AM60" s="112" t="b">
        <f t="shared" si="8"/>
        <v>0</v>
      </c>
      <c r="AN60" s="111"/>
      <c r="AO60" s="112" t="b">
        <f t="shared" si="9"/>
        <v>0</v>
      </c>
      <c r="AP60" s="114">
        <f t="shared" si="2"/>
        <v>0</v>
      </c>
      <c r="AQ60" s="216"/>
      <c r="AR60" s="201"/>
      <c r="AS60" s="219"/>
      <c r="AT60" s="201"/>
      <c r="AU60" s="204"/>
      <c r="AV60" s="204"/>
      <c r="AW60" s="197"/>
      <c r="AX60" s="198"/>
      <c r="AY60" s="205"/>
      <c r="AZ60" s="186"/>
      <c r="BA60" s="186"/>
      <c r="BB60" s="186"/>
      <c r="BC60" s="186"/>
      <c r="BD60" s="189"/>
      <c r="BE60" s="189"/>
    </row>
    <row r="61" spans="1:57" ht="60" customHeight="1" thickBot="1" x14ac:dyDescent="0.3">
      <c r="A61" s="213" t="str">
        <f>IF(C61&lt;&gt;"",VLOOKUP(C61,'Codificacion Riesgos'!$C$50:$D$113,2,FALSE)&amp;"-"&amp;B61,"")</f>
        <v>SVHS-2</v>
      </c>
      <c r="B61" s="262">
        <v>2</v>
      </c>
      <c r="C61" s="184" t="s">
        <v>443</v>
      </c>
      <c r="D61" s="254" t="s">
        <v>450</v>
      </c>
      <c r="E61" s="185" t="s">
        <v>49</v>
      </c>
      <c r="F61" s="184" t="s">
        <v>78</v>
      </c>
      <c r="G61" s="184" t="s">
        <v>685</v>
      </c>
      <c r="H61" s="185" t="s">
        <v>684</v>
      </c>
      <c r="I61" s="185" t="s">
        <v>683</v>
      </c>
      <c r="J61" s="190"/>
      <c r="K61" s="185">
        <v>2</v>
      </c>
      <c r="L61" s="211">
        <f>+IF(K61=1,0.2,(+IF(K61=2,0.4,+IF(K61=3,0.6,+IF(K61=4,0.8,+IF(K61=5,1,FALSE))))))</f>
        <v>0.4</v>
      </c>
      <c r="M61" s="206" t="s">
        <v>452</v>
      </c>
      <c r="N61" s="206" t="s">
        <v>452</v>
      </c>
      <c r="O61" s="206" t="s">
        <v>452</v>
      </c>
      <c r="P61" s="206" t="s">
        <v>452</v>
      </c>
      <c r="Q61" s="206" t="s">
        <v>452</v>
      </c>
      <c r="R61" s="206" t="s">
        <v>452</v>
      </c>
      <c r="S61" s="206" t="s">
        <v>453</v>
      </c>
      <c r="T61" s="206" t="s">
        <v>452</v>
      </c>
      <c r="U61" s="206" t="s">
        <v>452</v>
      </c>
      <c r="V61" s="206" t="s">
        <v>453</v>
      </c>
      <c r="W61" s="209" t="str">
        <f>+IF((COUNTIF(M61:V63,"SI")&lt;4),"3",(IF((COUNTIF(M61:V63,"SI")&gt;7),"5",(IF((COUNTIF(M61:V63,"SI")=4),"4",(IF((COUNTIF(M61:V63,"SI")=5),"4",(IF((COUNTIF(M61:V63,"SI")=6),"4",(IF((COUNTIF(M61:V63,"SI")=7),"4","NO REGISTRA")))))))))))</f>
        <v>5</v>
      </c>
      <c r="X61" s="211">
        <f>+IF((W61="3"),0.6,IF((W61="4"),0.8,IF((W61="5"),1,"NO REGISTRA")))</f>
        <v>1</v>
      </c>
      <c r="Y61" s="213" t="str">
        <f>+IF(AND(X61=100%,L61&gt;=20%,L61&lt;=100%),"EXTREMO",IF(AND(X61=80%,L61&gt;=20%,L61&lt;=100%),"ALTO",(IF(AND(X61&gt;=20%,X61&lt;=60%,L61=100%),"ALTO",(IF(AND(X61=60%,L61=80%),"ALTO",(IF(AND(X61=60%,L61&gt;=20%,L61&lt;=60%),"MODERADO",(IF(AND(X61=40%,L61&gt;=40%,L61&lt;=80%),"MODERADO",(IF(AND(X61=20%,L61&gt;=60%,L61&lt;=80%),"MODERADO",IF(AND(X61=40%,L61=20%),"BAJO",(IF(AND(X61=20%,L61&gt;=20%,L61&lt;=40%),"BAJO","NO REGISTRA")))))))))))))))</f>
        <v>EXTREMO</v>
      </c>
      <c r="Z61" s="107" t="s">
        <v>682</v>
      </c>
      <c r="AA61" s="104" t="s">
        <v>15</v>
      </c>
      <c r="AB61" s="104" t="s">
        <v>14</v>
      </c>
      <c r="AC61" s="108">
        <f t="shared" si="11"/>
        <v>0.1</v>
      </c>
      <c r="AD61" s="104" t="s">
        <v>267</v>
      </c>
      <c r="AE61" s="108">
        <f t="shared" si="12"/>
        <v>0.15</v>
      </c>
      <c r="AF61" s="109" t="s">
        <v>268</v>
      </c>
      <c r="AG61" s="110">
        <f t="shared" si="13"/>
        <v>0.15</v>
      </c>
      <c r="AH61" s="109" t="s">
        <v>458</v>
      </c>
      <c r="AI61" s="110">
        <f t="shared" si="14"/>
        <v>0.15</v>
      </c>
      <c r="AJ61" s="111" t="s">
        <v>459</v>
      </c>
      <c r="AK61" s="112">
        <f t="shared" si="15"/>
        <v>0.1</v>
      </c>
      <c r="AL61" s="113" t="s">
        <v>283</v>
      </c>
      <c r="AM61" s="112">
        <f t="shared" si="8"/>
        <v>0.15</v>
      </c>
      <c r="AN61" s="111" t="s">
        <v>460</v>
      </c>
      <c r="AO61" s="112">
        <f t="shared" si="9"/>
        <v>0.15</v>
      </c>
      <c r="AP61" s="114">
        <f t="shared" si="2"/>
        <v>0.95000000000000007</v>
      </c>
      <c r="AQ61" s="214">
        <f>AVERAGEIF(AA61:AA63,"&lt;&gt;",AP61:AP63)</f>
        <v>0.97500000000000009</v>
      </c>
      <c r="AR61" s="199" t="str">
        <f>IF(AQ61=100%,"FUERTE",IF(AND(AQ61&lt;99%,AQ61&gt;=50%),"MODERADO","DEBIL"))</f>
        <v>MODERADO</v>
      </c>
      <c r="AS61" s="217">
        <f>IFERROR(IF(VLOOKUP("PROBABILIDAD",AA61:AA63,1,FALSE)="PROBABILIDAD",1,0),0)</f>
        <v>1</v>
      </c>
      <c r="AT61" s="199">
        <f>IF(AND(AR61="FUERTE",AS61=1),40%,IF(AND(AR61="MODERADO",AS61=1),20%,0))</f>
        <v>0.2</v>
      </c>
      <c r="AU61" s="202">
        <f>'AP-SIG-RG-15'!L61-AT61</f>
        <v>0.2</v>
      </c>
      <c r="AV61" s="202">
        <f>'AP-SIG-RG-15'!X61</f>
        <v>1</v>
      </c>
      <c r="AW61" s="193" t="str">
        <f>+IF(AND(AV61&gt;80%,AV61&lt;=100%,AU61&gt;=0%,AU61&lt;=100%),"EXTREMO",(IF(AND(AV61&gt;60%,AV61&lt;=80%,AU61&gt;=0%,AU61&lt;=100%),"ALTO",(IF(AND(AV61&gt;40%,AV61&lt;=60%,AU61&gt;60%,AU61&lt;=100%),"ALTO",(IF(AND(AV61&gt;=0%,AV61&lt;=40%,AU61&gt;80%,AU61&lt;=100%),"ALTO",(IF(AND(AV61&gt;40%,AV61&lt;=60%,AU61&gt;=0%,AU61&lt;=60%),"MODERADO",(IF(AND(AV61&gt;20%,AV61&lt;=40%,AU61&gt;20%,AU61&lt;=80%),"MODERADO",(IF(AND(AV61&gt;=0%,AV61&lt;=20%,AU61&gt;40%,AU61&lt;=80%),"MODERADO",(IF(AND(AV61&gt;=0%,AV61&lt;=40%,AU61&gt;=0%,AU61&lt;=20%),"BAJO",(IF(AND(AV61&gt;=0%,AV61&lt;=20%,AU61&gt;20%,AU61&lt;=40%),"BAJO","NO REGISTRA")))))))))))))))))</f>
        <v>EXTREMO</v>
      </c>
      <c r="AX61" s="194"/>
      <c r="AY61" s="205" t="s">
        <v>490</v>
      </c>
      <c r="AZ61" s="187" t="s">
        <v>681</v>
      </c>
      <c r="BA61" s="185" t="s">
        <v>443</v>
      </c>
      <c r="BB61" s="184" t="s">
        <v>680</v>
      </c>
      <c r="BC61" s="184" t="s">
        <v>679</v>
      </c>
      <c r="BD61" s="293">
        <v>11293</v>
      </c>
      <c r="BE61" s="187" t="s">
        <v>470</v>
      </c>
    </row>
    <row r="62" spans="1:57" ht="60" customHeight="1" thickBot="1" x14ac:dyDescent="0.3">
      <c r="A62" s="209"/>
      <c r="B62" s="263"/>
      <c r="C62" s="185"/>
      <c r="D62" s="254"/>
      <c r="E62" s="185"/>
      <c r="F62" s="185"/>
      <c r="G62" s="185"/>
      <c r="H62" s="185"/>
      <c r="I62" s="185"/>
      <c r="J62" s="191"/>
      <c r="K62" s="185"/>
      <c r="L62" s="211"/>
      <c r="M62" s="207"/>
      <c r="N62" s="207"/>
      <c r="O62" s="207"/>
      <c r="P62" s="207"/>
      <c r="Q62" s="207"/>
      <c r="R62" s="207"/>
      <c r="S62" s="207"/>
      <c r="T62" s="207"/>
      <c r="U62" s="207"/>
      <c r="V62" s="207"/>
      <c r="W62" s="209"/>
      <c r="X62" s="211"/>
      <c r="Y62" s="209"/>
      <c r="Z62" s="117" t="s">
        <v>678</v>
      </c>
      <c r="AA62" s="104" t="s">
        <v>15</v>
      </c>
      <c r="AB62" s="104" t="s">
        <v>11</v>
      </c>
      <c r="AC62" s="108">
        <f t="shared" si="11"/>
        <v>0.15</v>
      </c>
      <c r="AD62" s="104" t="s">
        <v>267</v>
      </c>
      <c r="AE62" s="108">
        <f t="shared" si="12"/>
        <v>0.15</v>
      </c>
      <c r="AF62" s="109" t="s">
        <v>268</v>
      </c>
      <c r="AG62" s="110">
        <f t="shared" si="13"/>
        <v>0.15</v>
      </c>
      <c r="AH62" s="109" t="s">
        <v>458</v>
      </c>
      <c r="AI62" s="110">
        <f t="shared" si="14"/>
        <v>0.15</v>
      </c>
      <c r="AJ62" s="111" t="s">
        <v>459</v>
      </c>
      <c r="AK62" s="112">
        <f t="shared" si="15"/>
        <v>0.1</v>
      </c>
      <c r="AL62" s="113" t="s">
        <v>283</v>
      </c>
      <c r="AM62" s="112">
        <f t="shared" si="8"/>
        <v>0.15</v>
      </c>
      <c r="AN62" s="111" t="s">
        <v>460</v>
      </c>
      <c r="AO62" s="112">
        <f t="shared" si="9"/>
        <v>0.15</v>
      </c>
      <c r="AP62" s="114">
        <f t="shared" si="2"/>
        <v>1</v>
      </c>
      <c r="AQ62" s="215"/>
      <c r="AR62" s="200"/>
      <c r="AS62" s="218"/>
      <c r="AT62" s="200"/>
      <c r="AU62" s="203"/>
      <c r="AV62" s="203"/>
      <c r="AW62" s="195"/>
      <c r="AX62" s="196"/>
      <c r="AY62" s="205"/>
      <c r="AZ62" s="188"/>
      <c r="BA62" s="185"/>
      <c r="BB62" s="185"/>
      <c r="BC62" s="185"/>
      <c r="BD62" s="188"/>
      <c r="BE62" s="188"/>
    </row>
    <row r="63" spans="1:57" ht="60" customHeight="1" thickBot="1" x14ac:dyDescent="0.3">
      <c r="A63" s="210"/>
      <c r="B63" s="264"/>
      <c r="C63" s="186"/>
      <c r="D63" s="254"/>
      <c r="E63" s="186"/>
      <c r="F63" s="186"/>
      <c r="G63" s="186"/>
      <c r="H63" s="186"/>
      <c r="I63" s="186"/>
      <c r="J63" s="192"/>
      <c r="K63" s="186"/>
      <c r="L63" s="212"/>
      <c r="M63" s="208"/>
      <c r="N63" s="208"/>
      <c r="O63" s="208"/>
      <c r="P63" s="208"/>
      <c r="Q63" s="208"/>
      <c r="R63" s="208"/>
      <c r="S63" s="208"/>
      <c r="T63" s="208"/>
      <c r="U63" s="208"/>
      <c r="V63" s="208"/>
      <c r="W63" s="210"/>
      <c r="X63" s="212"/>
      <c r="Y63" s="210"/>
      <c r="Z63" s="117" t="s">
        <v>7</v>
      </c>
      <c r="AA63" s="104"/>
      <c r="AB63" s="104"/>
      <c r="AC63" s="108" t="b">
        <f t="shared" si="11"/>
        <v>0</v>
      </c>
      <c r="AD63" s="104"/>
      <c r="AE63" s="108" t="b">
        <f t="shared" si="12"/>
        <v>0</v>
      </c>
      <c r="AF63" s="109"/>
      <c r="AG63" s="110" t="b">
        <f t="shared" si="13"/>
        <v>0</v>
      </c>
      <c r="AH63" s="109"/>
      <c r="AI63" s="110" t="b">
        <f t="shared" si="14"/>
        <v>0</v>
      </c>
      <c r="AJ63" s="111"/>
      <c r="AK63" s="112" t="b">
        <f t="shared" si="15"/>
        <v>0</v>
      </c>
      <c r="AL63" s="113"/>
      <c r="AM63" s="112" t="b">
        <f t="shared" si="8"/>
        <v>0</v>
      </c>
      <c r="AN63" s="111"/>
      <c r="AO63" s="112" t="b">
        <f t="shared" si="9"/>
        <v>0</v>
      </c>
      <c r="AP63" s="114">
        <f t="shared" si="2"/>
        <v>0</v>
      </c>
      <c r="AQ63" s="216"/>
      <c r="AR63" s="201"/>
      <c r="AS63" s="219"/>
      <c r="AT63" s="201"/>
      <c r="AU63" s="204"/>
      <c r="AV63" s="204"/>
      <c r="AW63" s="197"/>
      <c r="AX63" s="198"/>
      <c r="AY63" s="205"/>
      <c r="AZ63" s="189"/>
      <c r="BA63" s="186"/>
      <c r="BB63" s="186"/>
      <c r="BC63" s="186"/>
      <c r="BD63" s="189"/>
      <c r="BE63" s="189"/>
    </row>
    <row r="64" spans="1:57" ht="99" customHeight="1" thickBot="1" x14ac:dyDescent="0.3">
      <c r="A64" s="213" t="str">
        <f>IF(C64&lt;&gt;"",VLOOKUP(C64,'Codificacion Riesgos'!$C$50:$D$113,2,FALSE)&amp;"-"&amp;B64,"")</f>
        <v>OGRD-1</v>
      </c>
      <c r="B64" s="262">
        <v>1</v>
      </c>
      <c r="C64" s="184" t="s">
        <v>555</v>
      </c>
      <c r="D64" s="184" t="s">
        <v>450</v>
      </c>
      <c r="E64" s="184" t="s">
        <v>49</v>
      </c>
      <c r="F64" s="103" t="s">
        <v>78</v>
      </c>
      <c r="G64" s="184" t="s">
        <v>705</v>
      </c>
      <c r="H64" s="184" t="s">
        <v>707</v>
      </c>
      <c r="I64" s="184" t="s">
        <v>704</v>
      </c>
      <c r="J64" s="106"/>
      <c r="K64" s="184">
        <v>2</v>
      </c>
      <c r="L64" s="295">
        <f>+IF(K64=1,0.2,(+IF(K64=2,0.4,+IF(K64=3,0.6,+IF(K64=4,0.8,+IF(K64=5,1,FALSE))))))</f>
        <v>0.4</v>
      </c>
      <c r="M64" s="206" t="s">
        <v>452</v>
      </c>
      <c r="N64" s="206" t="s">
        <v>452</v>
      </c>
      <c r="O64" s="206" t="s">
        <v>452</v>
      </c>
      <c r="P64" s="206" t="s">
        <v>453</v>
      </c>
      <c r="Q64" s="206" t="s">
        <v>452</v>
      </c>
      <c r="R64" s="206" t="s">
        <v>452</v>
      </c>
      <c r="S64" s="206" t="s">
        <v>453</v>
      </c>
      <c r="T64" s="206" t="s">
        <v>453</v>
      </c>
      <c r="U64" s="206" t="s">
        <v>452</v>
      </c>
      <c r="V64" s="206" t="s">
        <v>453</v>
      </c>
      <c r="W64" s="213" t="str">
        <f>+IF((COUNTIF(M64:V64,"SI")&lt;4),"3",(IF((COUNTIF(M64:V64,"SI")&gt;7),"5",(IF((COUNTIF(M64:V64,"SI")=4),"4",(IF((COUNTIF(M64:V64,"SI")=5),"4",(IF((COUNTIF(M64:V64,"SI")=6),"4",(IF((COUNTIF(M64:V64,"SI")=7),"4","NO REGISTRA")))))))))))</f>
        <v>4</v>
      </c>
      <c r="X64" s="295">
        <f>+IF((W64="3"),0.6,IF((W64="4"),0.8,IF((W64="5"),1,"NO REGISTRA")))</f>
        <v>0.8</v>
      </c>
      <c r="Y64" s="213" t="str">
        <f>+IF(AND(X64=100%,L64&gt;=20%,L64&lt;=100%),"EXTREMO",IF(AND(X64=80%,L64&gt;=20%,L64&lt;=100%),"ALTO",(IF(AND(X64&gt;=20%,X64&lt;=60%,L64=100%),"ALTO",(IF(AND(X64=60%,L64=80%),"ALTO",(IF(AND(X64=60%,L64&gt;=20%,L64&lt;=60%),"MODERADO",(IF(AND(X64=40%,L64&gt;=40%,L64&lt;=80%),"MODERADO",(IF(AND(X64=20%,L64&gt;=60%,L64&lt;=80%),"MODERADO",IF(AND(X64=40%,L64=20%),"BAJO",(IF(AND(X64=20%,L64&gt;=20%,L64&lt;=40%),"BAJO","NO REGISTRA")))))))))))))))</f>
        <v>ALTO</v>
      </c>
      <c r="Z64" s="133" t="s">
        <v>706</v>
      </c>
      <c r="AA64" s="103" t="s">
        <v>15</v>
      </c>
      <c r="AB64" s="103" t="s">
        <v>11</v>
      </c>
      <c r="AC64" s="127">
        <f t="shared" si="11"/>
        <v>0.15</v>
      </c>
      <c r="AD64" s="103" t="s">
        <v>267</v>
      </c>
      <c r="AE64" s="127">
        <f t="shared" si="12"/>
        <v>0.15</v>
      </c>
      <c r="AF64" s="103" t="s">
        <v>268</v>
      </c>
      <c r="AG64" s="127">
        <f t="shared" si="13"/>
        <v>0.15</v>
      </c>
      <c r="AH64" s="103" t="s">
        <v>458</v>
      </c>
      <c r="AI64" s="127">
        <f t="shared" si="14"/>
        <v>0.15</v>
      </c>
      <c r="AJ64" s="116" t="s">
        <v>459</v>
      </c>
      <c r="AK64" s="128">
        <f t="shared" si="15"/>
        <v>0.1</v>
      </c>
      <c r="AL64" s="129" t="s">
        <v>283</v>
      </c>
      <c r="AM64" s="128">
        <f t="shared" si="8"/>
        <v>0.15</v>
      </c>
      <c r="AN64" s="116" t="s">
        <v>460</v>
      </c>
      <c r="AO64" s="128">
        <f t="shared" si="9"/>
        <v>0.15</v>
      </c>
      <c r="AP64" s="214">
        <f t="shared" si="2"/>
        <v>1</v>
      </c>
      <c r="AQ64" s="214">
        <f>AVERAGEIF(AA64:AA64,"&lt;&gt;",AP64:AP64)</f>
        <v>1</v>
      </c>
      <c r="AR64" s="199" t="str">
        <f>IF(AQ64=100%,"FUERTE",IF(AND(AQ64&lt;99%,AQ64&gt;=50%),"MODERADO","DEBIL"))</f>
        <v>FUERTE</v>
      </c>
      <c r="AS64" s="115">
        <f>IFERROR(IF(VLOOKUP("PROBABILIDAD",AA64:AA64,1,FALSE)="PROBABILIDAD",1,0),0)</f>
        <v>1</v>
      </c>
      <c r="AT64" s="199">
        <f>IF(AND(AR64="FUERTE",AS64=1),40%,IF(AND(AR64="MODERADO",AS64=1),20%,0))</f>
        <v>0.4</v>
      </c>
      <c r="AU64" s="202">
        <f>L64-AT64</f>
        <v>0</v>
      </c>
      <c r="AV64" s="202">
        <f>X64</f>
        <v>0.8</v>
      </c>
      <c r="AW64" s="193" t="str">
        <f>+IF(AND(AV64&gt;80%,AV64&lt;=100%,AU64&gt;=0%,AU64&lt;=100%),"EXTREMO",(IF(AND(AV64&gt;60%,AV64&lt;=80%,AU64&gt;=0%,AU64&lt;=100%),"ALTO",(IF(AND(AV64&gt;40%,AV64&lt;=60%,AU64&gt;60%,AU64&lt;=100%),"ALTO",(IF(AND(AV64&gt;=0%,AV64&lt;=40%,AU64&gt;80%,AU64&lt;=100%),"ALTO",(IF(AND(AV64&gt;40%,AV64&lt;=60%,AU64&gt;=0%,AU64&lt;=60%),"MODERADO",(IF(AND(AV64&gt;20%,AV64&lt;=40%,AU64&gt;20%,AU64&lt;=80%),"MODERADO",(IF(AND(AV64&gt;=0%,AV64&lt;=20%,AU64&gt;40%,AU64&lt;=80%),"MODERADO",(IF(AND(AV64&gt;=0%,AV64&lt;=40%,AU64&gt;=0%,AU64&lt;=20%),"BAJO",(IF(AND(AV64&gt;=0%,AV64&lt;=20%,AU64&gt;20%,AU64&lt;=40%),"BAJO","NO REGISTRA")))))))))))))))))</f>
        <v>ALTO</v>
      </c>
      <c r="AX64" s="296"/>
      <c r="AY64" s="187" t="s">
        <v>490</v>
      </c>
      <c r="AZ64" s="184" t="s">
        <v>703</v>
      </c>
      <c r="BA64" s="184" t="s">
        <v>368</v>
      </c>
      <c r="BB64" s="184" t="s">
        <v>702</v>
      </c>
      <c r="BC64" s="184" t="s">
        <v>701</v>
      </c>
      <c r="BD64" s="294">
        <v>44835</v>
      </c>
      <c r="BE64" s="187"/>
    </row>
    <row r="65" spans="1:57" ht="60" customHeight="1" thickBot="1" x14ac:dyDescent="0.3">
      <c r="A65" s="209"/>
      <c r="B65" s="263"/>
      <c r="C65" s="185"/>
      <c r="D65" s="185"/>
      <c r="E65" s="185"/>
      <c r="F65" s="105"/>
      <c r="G65" s="185"/>
      <c r="H65" s="185"/>
      <c r="I65" s="185"/>
      <c r="J65" s="106"/>
      <c r="K65" s="185"/>
      <c r="L65" s="211"/>
      <c r="M65" s="207"/>
      <c r="N65" s="207"/>
      <c r="O65" s="207"/>
      <c r="P65" s="207"/>
      <c r="Q65" s="207"/>
      <c r="R65" s="207"/>
      <c r="S65" s="207"/>
      <c r="T65" s="207"/>
      <c r="U65" s="207"/>
      <c r="V65" s="207"/>
      <c r="W65" s="209"/>
      <c r="X65" s="211"/>
      <c r="Y65" s="209"/>
      <c r="Z65" s="131"/>
      <c r="AA65" s="130"/>
      <c r="AB65" s="130"/>
      <c r="AC65" s="108" t="b">
        <f t="shared" si="11"/>
        <v>0</v>
      </c>
      <c r="AD65" s="104"/>
      <c r="AE65" s="108" t="b">
        <f t="shared" si="12"/>
        <v>0</v>
      </c>
      <c r="AF65" s="104"/>
      <c r="AG65" s="108" t="b">
        <f t="shared" si="13"/>
        <v>0</v>
      </c>
      <c r="AH65" s="104"/>
      <c r="AI65" s="110" t="b">
        <f t="shared" si="14"/>
        <v>0</v>
      </c>
      <c r="AJ65" s="111"/>
      <c r="AK65" s="112" t="b">
        <f t="shared" si="15"/>
        <v>0</v>
      </c>
      <c r="AL65" s="113"/>
      <c r="AM65" s="112" t="b">
        <f t="shared" si="8"/>
        <v>0</v>
      </c>
      <c r="AN65" s="111"/>
      <c r="AO65" s="112" t="b">
        <f t="shared" si="9"/>
        <v>0</v>
      </c>
      <c r="AP65" s="215"/>
      <c r="AQ65" s="215"/>
      <c r="AR65" s="200"/>
      <c r="AS65" s="118"/>
      <c r="AT65" s="200"/>
      <c r="AU65" s="203"/>
      <c r="AV65" s="203"/>
      <c r="AW65" s="195"/>
      <c r="AX65" s="297"/>
      <c r="AY65" s="188"/>
      <c r="AZ65" s="185"/>
      <c r="BA65" s="185"/>
      <c r="BB65" s="185"/>
      <c r="BC65" s="185"/>
      <c r="BD65" s="299"/>
      <c r="BE65" s="188"/>
    </row>
    <row r="66" spans="1:57" ht="60" customHeight="1" thickBot="1" x14ac:dyDescent="0.3">
      <c r="A66" s="210"/>
      <c r="B66" s="264"/>
      <c r="C66" s="186"/>
      <c r="D66" s="186"/>
      <c r="E66" s="186"/>
      <c r="F66" s="109"/>
      <c r="G66" s="186"/>
      <c r="H66" s="186"/>
      <c r="I66" s="186"/>
      <c r="J66" s="119"/>
      <c r="K66" s="186"/>
      <c r="L66" s="212"/>
      <c r="M66" s="208"/>
      <c r="N66" s="208"/>
      <c r="O66" s="208"/>
      <c r="P66" s="208"/>
      <c r="Q66" s="208"/>
      <c r="R66" s="208"/>
      <c r="S66" s="208"/>
      <c r="T66" s="208"/>
      <c r="U66" s="208"/>
      <c r="V66" s="208"/>
      <c r="W66" s="210"/>
      <c r="X66" s="212"/>
      <c r="Y66" s="210"/>
      <c r="Z66" s="123"/>
      <c r="AA66" s="131"/>
      <c r="AB66" s="131"/>
      <c r="AC66" s="108" t="b">
        <f t="shared" si="11"/>
        <v>0</v>
      </c>
      <c r="AD66" s="104"/>
      <c r="AE66" s="108" t="b">
        <f t="shared" si="12"/>
        <v>0</v>
      </c>
      <c r="AF66" s="109"/>
      <c r="AG66" s="110" t="b">
        <f t="shared" si="13"/>
        <v>0</v>
      </c>
      <c r="AH66" s="109"/>
      <c r="AI66" s="110" t="b">
        <f t="shared" si="14"/>
        <v>0</v>
      </c>
      <c r="AJ66" s="111"/>
      <c r="AK66" s="112" t="b">
        <f t="shared" si="15"/>
        <v>0</v>
      </c>
      <c r="AL66" s="113"/>
      <c r="AM66" s="112" t="b">
        <f t="shared" si="8"/>
        <v>0</v>
      </c>
      <c r="AN66" s="111"/>
      <c r="AO66" s="112" t="b">
        <f t="shared" si="9"/>
        <v>0</v>
      </c>
      <c r="AP66" s="216"/>
      <c r="AQ66" s="216"/>
      <c r="AR66" s="201"/>
      <c r="AS66" s="121"/>
      <c r="AT66" s="201"/>
      <c r="AU66" s="204"/>
      <c r="AV66" s="204"/>
      <c r="AW66" s="197"/>
      <c r="AX66" s="298"/>
      <c r="AY66" s="189"/>
      <c r="AZ66" s="186"/>
      <c r="BA66" s="186"/>
      <c r="BB66" s="186"/>
      <c r="BC66" s="186"/>
      <c r="BD66" s="300"/>
      <c r="BE66" s="189"/>
    </row>
    <row r="67" spans="1:57" ht="60" customHeight="1" thickBot="1" x14ac:dyDescent="0.3">
      <c r="A67" s="213" t="str">
        <f>IF(C67&lt;&gt;"",VLOOKUP(C67,'Codificacion Riesgos'!$C$50:$D$113,2,FALSE)&amp;"-"&amp;B67,"")</f>
        <v>OGRD-2</v>
      </c>
      <c r="B67" s="262">
        <v>2</v>
      </c>
      <c r="C67" s="184" t="s">
        <v>555</v>
      </c>
      <c r="D67" s="184" t="s">
        <v>450</v>
      </c>
      <c r="E67" s="184" t="s">
        <v>49</v>
      </c>
      <c r="F67" s="104" t="s">
        <v>78</v>
      </c>
      <c r="G67" s="184" t="s">
        <v>700</v>
      </c>
      <c r="H67" s="184" t="s">
        <v>699</v>
      </c>
      <c r="I67" s="184" t="s">
        <v>698</v>
      </c>
      <c r="J67" s="132"/>
      <c r="K67" s="184">
        <v>3</v>
      </c>
      <c r="L67" s="295">
        <f>+IF(K67=1,0.2,(+IF(K67=2,0.4,+IF(K67=3,0.6,+IF(K67=4,0.8,+IF(K67=5,1,FALSE))))))</f>
        <v>0.6</v>
      </c>
      <c r="M67" s="206" t="s">
        <v>452</v>
      </c>
      <c r="N67" s="206" t="s">
        <v>452</v>
      </c>
      <c r="O67" s="206" t="s">
        <v>452</v>
      </c>
      <c r="P67" s="206" t="s">
        <v>452</v>
      </c>
      <c r="Q67" s="206" t="s">
        <v>452</v>
      </c>
      <c r="R67" s="206" t="s">
        <v>452</v>
      </c>
      <c r="S67" s="206" t="s">
        <v>453</v>
      </c>
      <c r="T67" s="206" t="s">
        <v>453</v>
      </c>
      <c r="U67" s="206" t="s">
        <v>452</v>
      </c>
      <c r="V67" s="206" t="s">
        <v>453</v>
      </c>
      <c r="W67" s="213" t="str">
        <f>+IF((COUNTIF(M67:V67,"SI")&lt;4),"3",(IF((COUNTIF(M67:V67,"SI")&gt;7),"5",(IF((COUNTIF(M67:V67,"SI")=4),"4",(IF((COUNTIF(M67:V67,"SI")=5),"4",(IF((COUNTIF(M67:V67,"SI")=6),"4",(IF((COUNTIF(M67:V67,"SI")=7),"4","NO REGISTRA")))))))))))</f>
        <v>4</v>
      </c>
      <c r="X67" s="295">
        <f>+IF((W67="3"),0.6,IF((W67="4"),0.8,IF((W67="5"),1,"NO REGISTRA")))</f>
        <v>0.8</v>
      </c>
      <c r="Y67" s="213" t="str">
        <f>+IF(AND(X67=100%,L67&gt;=20%,L67&lt;=100%),"EXTREMO",IF(AND(X67=80%,L67&gt;=20%,L67&lt;=100%),"ALTO",(IF(AND(X67&gt;=20%,X67&lt;=60%,L67=100%),"ALTO",(IF(AND(X67=60%,L67=80%),"ALTO",(IF(AND(X67=60%,L67&gt;=20%,L67&lt;=60%),"MODERADO",(IF(AND(X67=40%,L67&gt;=40%,L67&lt;=80%),"MODERADO",(IF(AND(X67=20%,L67&gt;=60%,L67&lt;=80%),"MODERADO",IF(AND(X67=40%,L67=20%),"BAJO",(IF(AND(X67=20%,L67&gt;=20%,L67&lt;=40%),"BAJO","NO REGISTRA")))))))))))))))</f>
        <v>ALTO</v>
      </c>
      <c r="Z67" s="117" t="s">
        <v>697</v>
      </c>
      <c r="AA67" s="133" t="s">
        <v>15</v>
      </c>
      <c r="AB67" s="103" t="s">
        <v>11</v>
      </c>
      <c r="AC67" s="127">
        <f t="shared" si="11"/>
        <v>0.15</v>
      </c>
      <c r="AD67" s="103" t="s">
        <v>267</v>
      </c>
      <c r="AE67" s="127">
        <f t="shared" si="12"/>
        <v>0.15</v>
      </c>
      <c r="AF67" s="103" t="s">
        <v>276</v>
      </c>
      <c r="AG67" s="127">
        <f t="shared" si="13"/>
        <v>0</v>
      </c>
      <c r="AH67" s="103" t="s">
        <v>458</v>
      </c>
      <c r="AI67" s="127">
        <f t="shared" si="14"/>
        <v>0.15</v>
      </c>
      <c r="AJ67" s="116" t="s">
        <v>459</v>
      </c>
      <c r="AK67" s="128">
        <f t="shared" si="15"/>
        <v>0.1</v>
      </c>
      <c r="AL67" s="129" t="s">
        <v>283</v>
      </c>
      <c r="AM67" s="128">
        <f t="shared" si="8"/>
        <v>0.15</v>
      </c>
      <c r="AN67" s="116" t="s">
        <v>460</v>
      </c>
      <c r="AO67" s="128">
        <f t="shared" si="9"/>
        <v>0.15</v>
      </c>
      <c r="AP67" s="214">
        <f>AC67+AE67+AG67+AI67+AK67+AO67+AM67</f>
        <v>0.85</v>
      </c>
      <c r="AQ67" s="214">
        <f>AVERAGEIF(AA67:AA67,"&lt;&gt;",AP67:AP67)</f>
        <v>0.85</v>
      </c>
      <c r="AR67" s="199" t="str">
        <f>IF(AQ67=100%,"FUERTE",IF(AND(AQ67&lt;99%,AQ67&gt;=50%),"MODERADO","DEBIL"))</f>
        <v>MODERADO</v>
      </c>
      <c r="AS67" s="134">
        <f>IFERROR(IF(VLOOKUP("PROBABILIDAD",AA67:AA67,1,FALSE)="PROBABILIDAD",1,0),0)</f>
        <v>1</v>
      </c>
      <c r="AT67" s="199">
        <f>IF(AND(AR67="FUERTE",AS67=1),40%,IF(AND(AR67="MODERADO",AS67=1),20%,0))</f>
        <v>0.2</v>
      </c>
      <c r="AU67" s="202">
        <f>L67-AT67</f>
        <v>0.39999999999999997</v>
      </c>
      <c r="AV67" s="202">
        <f>X67</f>
        <v>0.8</v>
      </c>
      <c r="AW67" s="193" t="str">
        <f>+IF(AND(AV67&gt;80%,AV67&lt;=100%,AU67&gt;=0%,AU67&lt;=100%),"EXTREMO",(IF(AND(AV67&gt;60%,AV67&lt;=80%,AU67&gt;=0%,AU67&lt;=100%),"ALTO",(IF(AND(AV67&gt;40%,AV67&lt;=60%,AU67&gt;60%,AU67&lt;=100%),"ALTO",(IF(AND(AV67&gt;=0%,AV67&lt;=40%,AU67&gt;80%,AU67&lt;=100%),"ALTO",(IF(AND(AV67&gt;40%,AV67&lt;=60%,AU67&gt;=0%,AU67&lt;=60%),"MODERADO",(IF(AND(AV67&gt;20%,AV67&lt;=40%,AU67&gt;20%,AU67&lt;=80%),"MODERADO",(IF(AND(AV67&gt;=0%,AV67&lt;=20%,AU67&gt;40%,AU67&lt;=80%),"MODERADO",(IF(AND(AV67&gt;=0%,AV67&lt;=40%,AU67&gt;=0%,AU67&lt;=20%),"BAJO",(IF(AND(AV67&gt;=0%,AV67&lt;=20%,AU67&gt;20%,AU67&lt;=40%),"BAJO","NO REGISTRA")))))))))))))))))</f>
        <v>ALTO</v>
      </c>
      <c r="AX67" s="296"/>
      <c r="AY67" s="187" t="s">
        <v>461</v>
      </c>
      <c r="AZ67" s="184" t="s">
        <v>696</v>
      </c>
      <c r="BA67" s="187" t="s">
        <v>368</v>
      </c>
      <c r="BB67" s="184" t="s">
        <v>695</v>
      </c>
      <c r="BC67" s="187" t="s">
        <v>694</v>
      </c>
      <c r="BD67" s="294">
        <v>44835</v>
      </c>
      <c r="BE67" s="187"/>
    </row>
    <row r="68" spans="1:57" ht="60" customHeight="1" thickBot="1" x14ac:dyDescent="0.3">
      <c r="A68" s="209"/>
      <c r="B68" s="263"/>
      <c r="C68" s="185"/>
      <c r="D68" s="185"/>
      <c r="E68" s="185"/>
      <c r="F68" s="105"/>
      <c r="G68" s="185"/>
      <c r="H68" s="185"/>
      <c r="I68" s="185"/>
      <c r="J68" s="106"/>
      <c r="K68" s="185"/>
      <c r="L68" s="211"/>
      <c r="M68" s="207"/>
      <c r="N68" s="207"/>
      <c r="O68" s="207"/>
      <c r="P68" s="207"/>
      <c r="Q68" s="207"/>
      <c r="R68" s="207"/>
      <c r="S68" s="207"/>
      <c r="T68" s="207"/>
      <c r="U68" s="207"/>
      <c r="V68" s="207"/>
      <c r="W68" s="209"/>
      <c r="X68" s="211"/>
      <c r="Y68" s="209"/>
      <c r="Z68" s="130"/>
      <c r="AA68" s="130"/>
      <c r="AB68" s="130"/>
      <c r="AC68" s="108" t="b">
        <f t="shared" si="11"/>
        <v>0</v>
      </c>
      <c r="AD68" s="104"/>
      <c r="AE68" s="108" t="b">
        <f t="shared" si="12"/>
        <v>0</v>
      </c>
      <c r="AF68" s="104"/>
      <c r="AG68" s="108" t="b">
        <f t="shared" si="13"/>
        <v>0</v>
      </c>
      <c r="AH68" s="104"/>
      <c r="AI68" s="108" t="b">
        <f t="shared" si="14"/>
        <v>0</v>
      </c>
      <c r="AJ68" s="111"/>
      <c r="AK68" s="112" t="b">
        <f t="shared" si="15"/>
        <v>0</v>
      </c>
      <c r="AL68" s="113"/>
      <c r="AM68" s="112" t="b">
        <f t="shared" si="8"/>
        <v>0</v>
      </c>
      <c r="AN68" s="111"/>
      <c r="AO68" s="112" t="b">
        <f t="shared" si="9"/>
        <v>0</v>
      </c>
      <c r="AP68" s="215"/>
      <c r="AQ68" s="215"/>
      <c r="AR68" s="200"/>
      <c r="AS68" s="118"/>
      <c r="AT68" s="200"/>
      <c r="AU68" s="203"/>
      <c r="AV68" s="203"/>
      <c r="AW68" s="195"/>
      <c r="AX68" s="297"/>
      <c r="AY68" s="188"/>
      <c r="AZ68" s="185"/>
      <c r="BA68" s="188"/>
      <c r="BB68" s="185"/>
      <c r="BC68" s="188"/>
      <c r="BD68" s="299"/>
      <c r="BE68" s="188"/>
    </row>
    <row r="69" spans="1:57" ht="60" customHeight="1" thickBot="1" x14ac:dyDescent="0.3">
      <c r="A69" s="210"/>
      <c r="B69" s="264"/>
      <c r="C69" s="186"/>
      <c r="D69" s="186"/>
      <c r="E69" s="186"/>
      <c r="F69" s="109"/>
      <c r="G69" s="186"/>
      <c r="H69" s="186"/>
      <c r="I69" s="186"/>
      <c r="J69" s="119"/>
      <c r="K69" s="186"/>
      <c r="L69" s="212"/>
      <c r="M69" s="208"/>
      <c r="N69" s="208"/>
      <c r="O69" s="208"/>
      <c r="P69" s="208"/>
      <c r="Q69" s="208"/>
      <c r="R69" s="208"/>
      <c r="S69" s="208"/>
      <c r="T69" s="208"/>
      <c r="U69" s="208"/>
      <c r="V69" s="208"/>
      <c r="W69" s="210"/>
      <c r="X69" s="212"/>
      <c r="Y69" s="210"/>
      <c r="Z69" s="131"/>
      <c r="AA69" s="131"/>
      <c r="AB69" s="131"/>
      <c r="AC69" s="108" t="b">
        <f t="shared" si="11"/>
        <v>0</v>
      </c>
      <c r="AD69" s="104"/>
      <c r="AE69" s="108" t="b">
        <f t="shared" si="12"/>
        <v>0</v>
      </c>
      <c r="AF69" s="109"/>
      <c r="AG69" s="110" t="b">
        <f t="shared" si="13"/>
        <v>0</v>
      </c>
      <c r="AH69" s="109"/>
      <c r="AI69" s="110" t="b">
        <f t="shared" si="14"/>
        <v>0</v>
      </c>
      <c r="AJ69" s="111"/>
      <c r="AK69" s="112" t="b">
        <f t="shared" si="15"/>
        <v>0</v>
      </c>
      <c r="AL69" s="113"/>
      <c r="AM69" s="112" t="b">
        <f t="shared" si="8"/>
        <v>0</v>
      </c>
      <c r="AN69" s="111"/>
      <c r="AO69" s="112" t="b">
        <f t="shared" si="9"/>
        <v>0</v>
      </c>
      <c r="AP69" s="216"/>
      <c r="AQ69" s="216"/>
      <c r="AR69" s="201"/>
      <c r="AS69" s="121"/>
      <c r="AT69" s="201"/>
      <c r="AU69" s="204"/>
      <c r="AV69" s="204"/>
      <c r="AW69" s="197"/>
      <c r="AX69" s="298"/>
      <c r="AY69" s="189"/>
      <c r="AZ69" s="186"/>
      <c r="BA69" s="189"/>
      <c r="BB69" s="186"/>
      <c r="BC69" s="189"/>
      <c r="BD69" s="300"/>
      <c r="BE69" s="189"/>
    </row>
    <row r="70" spans="1:57" ht="60" customHeight="1" thickBot="1" x14ac:dyDescent="0.3">
      <c r="A70" s="213" t="str">
        <f>IF(C70&lt;&gt;"",VLOOKUP(C70,'Codificacion Riesgos'!$C$50:$D$113,2,FALSE)&amp;"-"&amp;B70,"")</f>
        <v>SINT-1</v>
      </c>
      <c r="B70" s="262">
        <v>1</v>
      </c>
      <c r="C70" s="184" t="s">
        <v>554</v>
      </c>
      <c r="D70" s="254" t="s">
        <v>450</v>
      </c>
      <c r="E70" s="185" t="s">
        <v>45</v>
      </c>
      <c r="F70" s="184" t="s">
        <v>78</v>
      </c>
      <c r="G70" s="184" t="s">
        <v>714</v>
      </c>
      <c r="H70" s="185" t="s">
        <v>713</v>
      </c>
      <c r="I70" s="185" t="s">
        <v>712</v>
      </c>
      <c r="J70" s="191"/>
      <c r="K70" s="185">
        <v>3</v>
      </c>
      <c r="L70" s="211">
        <f>+IF(K70=1,0.2,(+IF(K70=2,0.4,+IF(K70=3,0.6,+IF(K70=4,0.8,+IF(K70=5,1,FALSE))))))</f>
        <v>0.6</v>
      </c>
      <c r="M70" s="206" t="s">
        <v>452</v>
      </c>
      <c r="N70" s="206" t="s">
        <v>452</v>
      </c>
      <c r="O70" s="206" t="s">
        <v>452</v>
      </c>
      <c r="P70" s="206" t="s">
        <v>453</v>
      </c>
      <c r="Q70" s="206" t="s">
        <v>452</v>
      </c>
      <c r="R70" s="206" t="s">
        <v>452</v>
      </c>
      <c r="S70" s="206" t="s">
        <v>453</v>
      </c>
      <c r="T70" s="206" t="s">
        <v>453</v>
      </c>
      <c r="U70" s="206" t="s">
        <v>452</v>
      </c>
      <c r="V70" s="206" t="s">
        <v>453</v>
      </c>
      <c r="W70" s="209" t="str">
        <f>+IF((COUNTIF(M70:V72,"SI")&lt;4),"3",(IF((COUNTIF(M70:V72,"SI")&gt;7),"5",(IF((COUNTIF(M70:V72,"SI")=4),"4",(IF((COUNTIF(M70:V72,"SI")=5),"4",(IF((COUNTIF(M70:V72,"SI")=6),"4",(IF((COUNTIF(M70:V72,"SI")=7),"4","NO REGISTRA")))))))))))</f>
        <v>4</v>
      </c>
      <c r="X70" s="211">
        <f>+IF((W70="3"),0.6,IF((W70="4"),0.8,IF((W70="5"),1,"NO REGISTRA")))</f>
        <v>0.8</v>
      </c>
      <c r="Y70" s="213" t="str">
        <f>+IF(AND(X70=100%,L70&gt;=20%,L70&lt;=100%),"EXTREMO",IF(AND(X70=80%,L70&gt;=20%,L70&lt;=100%),"ALTO",(IF(AND(X70&gt;=20%,X70&lt;=60%,L70=100%),"ALTO",(IF(AND(X70=60%,L70=80%),"ALTO",(IF(AND(X70=60%,L70&gt;=20%,L70&lt;=60%),"MODERADO",(IF(AND(X70=40%,L70&gt;=40%,L70&lt;=80%),"MODERADO",(IF(AND(X70=20%,L70&gt;=60%,L70&lt;=80%),"MODERADO",IF(AND(X70=40%,L70=20%),"BAJO",(IF(AND(X70=20%,L70&gt;=20%,L70&lt;=40%),"BAJO","NO REGISTRA")))))))))))))))</f>
        <v>ALTO</v>
      </c>
      <c r="Z70" s="107" t="s">
        <v>711</v>
      </c>
      <c r="AA70" s="104" t="s">
        <v>15</v>
      </c>
      <c r="AB70" s="104" t="s">
        <v>11</v>
      </c>
      <c r="AC70" s="108">
        <f t="shared" si="11"/>
        <v>0.15</v>
      </c>
      <c r="AD70" s="104" t="s">
        <v>267</v>
      </c>
      <c r="AE70" s="108">
        <f t="shared" si="12"/>
        <v>0.15</v>
      </c>
      <c r="AF70" s="109" t="s">
        <v>268</v>
      </c>
      <c r="AG70" s="110">
        <f t="shared" si="13"/>
        <v>0.15</v>
      </c>
      <c r="AH70" s="109" t="s">
        <v>458</v>
      </c>
      <c r="AI70" s="110">
        <f t="shared" si="14"/>
        <v>0.15</v>
      </c>
      <c r="AJ70" s="111" t="s">
        <v>666</v>
      </c>
      <c r="AK70" s="112">
        <f t="shared" si="15"/>
        <v>0.05</v>
      </c>
      <c r="AL70" s="113" t="s">
        <v>283</v>
      </c>
      <c r="AM70" s="112">
        <f t="shared" si="8"/>
        <v>0.15</v>
      </c>
      <c r="AN70" s="111" t="s">
        <v>460</v>
      </c>
      <c r="AO70" s="112">
        <f t="shared" si="9"/>
        <v>0.15</v>
      </c>
      <c r="AP70" s="114">
        <f t="shared" ref="AP70:AP105" si="17">AC70+AE70+AG70+AI70+AK70+AO70+AM70</f>
        <v>0.95000000000000007</v>
      </c>
      <c r="AQ70" s="214">
        <f>AVERAGEIF(AA70:AA72,"&lt;&gt;",AP70:AP72)</f>
        <v>0.95000000000000007</v>
      </c>
      <c r="AR70" s="199" t="str">
        <f>IF(AQ70=100%,"FUERTE",IF(AND(AQ70&lt;99%,AQ70&gt;=50%),"MODERADO","DEBIL"))</f>
        <v>MODERADO</v>
      </c>
      <c r="AS70" s="217">
        <f>IFERROR(IF(VLOOKUP("PROBABILIDAD",AA70:AA72,1,FALSE)="PROBABILIDAD",1,0),0)</f>
        <v>1</v>
      </c>
      <c r="AT70" s="199">
        <f>IF(AND(AR70="FUERTE",AS70=1),40%,IF(AND(AR70="MODERADO",AS70=1),20%,0))</f>
        <v>0.2</v>
      </c>
      <c r="AU70" s="202">
        <f>L70-AT70</f>
        <v>0.39999999999999997</v>
      </c>
      <c r="AV70" s="202">
        <f>X70</f>
        <v>0.8</v>
      </c>
      <c r="AW70" s="193" t="str">
        <f>+IF(AND(AV70&gt;80%,AV70&lt;=100%,AU70&gt;=0%,AU70&lt;=100%),"EXTREMO",(IF(AND(AV70&gt;60%,AV70&lt;=80%,AU70&gt;=0%,AU70&lt;=100%),"ALTO",(IF(AND(AV70&gt;40%,AV70&lt;=60%,AU70&gt;60%,AU70&lt;=100%),"ALTO",(IF(AND(AV70&gt;=0%,AV70&lt;=40%,AU70&gt;80%,AU70&lt;=100%),"ALTO",(IF(AND(AV70&gt;40%,AV70&lt;=60%,AU70&gt;=0%,AU70&lt;=60%),"MODERADO",(IF(AND(AV70&gt;20%,AV70&lt;=40%,AU70&gt;20%,AU70&lt;=80%),"MODERADO",(IF(AND(AV70&gt;=0%,AV70&lt;=20%,AU70&gt;40%,AU70&lt;=80%),"MODERADO",(IF(AND(AV70&gt;=0%,AV70&lt;=40%,AU70&gt;=0%,AU70&lt;=20%),"BAJO",(IF(AND(AV70&gt;=0%,AV70&lt;=20%,AU70&gt;20%,AU70&lt;=40%),"BAJO","NO REGISTRA")))))))))))))))))</f>
        <v>ALTO</v>
      </c>
      <c r="AX70" s="194"/>
      <c r="AY70" s="205" t="s">
        <v>461</v>
      </c>
      <c r="AZ70" s="184" t="s">
        <v>710</v>
      </c>
      <c r="BA70" s="187" t="s">
        <v>369</v>
      </c>
      <c r="BB70" s="184" t="s">
        <v>709</v>
      </c>
      <c r="BC70" s="184" t="s">
        <v>708</v>
      </c>
      <c r="BD70" s="293">
        <v>44835</v>
      </c>
      <c r="BE70" s="187" t="s">
        <v>470</v>
      </c>
    </row>
    <row r="71" spans="1:57" ht="60" customHeight="1" thickBot="1" x14ac:dyDescent="0.3">
      <c r="A71" s="209"/>
      <c r="B71" s="263"/>
      <c r="C71" s="185"/>
      <c r="D71" s="254"/>
      <c r="E71" s="185"/>
      <c r="F71" s="185"/>
      <c r="G71" s="185"/>
      <c r="H71" s="185"/>
      <c r="I71" s="185"/>
      <c r="J71" s="191"/>
      <c r="K71" s="185"/>
      <c r="L71" s="211"/>
      <c r="M71" s="207"/>
      <c r="N71" s="207"/>
      <c r="O71" s="207"/>
      <c r="P71" s="207"/>
      <c r="Q71" s="207"/>
      <c r="R71" s="207"/>
      <c r="S71" s="207"/>
      <c r="T71" s="207"/>
      <c r="U71" s="207"/>
      <c r="V71" s="207"/>
      <c r="W71" s="209"/>
      <c r="X71" s="211"/>
      <c r="Y71" s="209"/>
      <c r="Z71" s="117" t="s">
        <v>6</v>
      </c>
      <c r="AA71" s="104"/>
      <c r="AB71" s="104"/>
      <c r="AC71" s="108" t="b">
        <f t="shared" si="11"/>
        <v>0</v>
      </c>
      <c r="AD71" s="104"/>
      <c r="AE71" s="108" t="b">
        <f t="shared" si="12"/>
        <v>0</v>
      </c>
      <c r="AF71" s="109"/>
      <c r="AG71" s="110" t="b">
        <f t="shared" si="13"/>
        <v>0</v>
      </c>
      <c r="AH71" s="109"/>
      <c r="AI71" s="110" t="b">
        <f t="shared" si="14"/>
        <v>0</v>
      </c>
      <c r="AJ71" s="111"/>
      <c r="AK71" s="112" t="b">
        <f t="shared" si="15"/>
        <v>0</v>
      </c>
      <c r="AL71" s="113"/>
      <c r="AM71" s="112" t="b">
        <f t="shared" si="8"/>
        <v>0</v>
      </c>
      <c r="AN71" s="111"/>
      <c r="AO71" s="112" t="b">
        <f t="shared" si="9"/>
        <v>0</v>
      </c>
      <c r="AP71" s="114">
        <f t="shared" si="17"/>
        <v>0</v>
      </c>
      <c r="AQ71" s="215"/>
      <c r="AR71" s="200"/>
      <c r="AS71" s="218"/>
      <c r="AT71" s="200"/>
      <c r="AU71" s="203"/>
      <c r="AV71" s="203"/>
      <c r="AW71" s="195"/>
      <c r="AX71" s="196"/>
      <c r="AY71" s="205"/>
      <c r="AZ71" s="185"/>
      <c r="BA71" s="188"/>
      <c r="BB71" s="185"/>
      <c r="BC71" s="188"/>
      <c r="BD71" s="188"/>
      <c r="BE71" s="188"/>
    </row>
    <row r="72" spans="1:57" ht="60" customHeight="1" thickBot="1" x14ac:dyDescent="0.3">
      <c r="A72" s="210"/>
      <c r="B72" s="264"/>
      <c r="C72" s="186"/>
      <c r="D72" s="254"/>
      <c r="E72" s="186"/>
      <c r="F72" s="186"/>
      <c r="G72" s="186"/>
      <c r="H72" s="186"/>
      <c r="I72" s="186"/>
      <c r="J72" s="192"/>
      <c r="K72" s="186"/>
      <c r="L72" s="212"/>
      <c r="M72" s="208"/>
      <c r="N72" s="208"/>
      <c r="O72" s="208"/>
      <c r="P72" s="208"/>
      <c r="Q72" s="208"/>
      <c r="R72" s="208"/>
      <c r="S72" s="208"/>
      <c r="T72" s="208"/>
      <c r="U72" s="208"/>
      <c r="V72" s="208"/>
      <c r="W72" s="210"/>
      <c r="X72" s="212"/>
      <c r="Y72" s="210"/>
      <c r="Z72" s="117" t="s">
        <v>7</v>
      </c>
      <c r="AA72" s="104"/>
      <c r="AB72" s="104"/>
      <c r="AC72" s="108" t="b">
        <f t="shared" si="11"/>
        <v>0</v>
      </c>
      <c r="AD72" s="104"/>
      <c r="AE72" s="108" t="b">
        <f t="shared" si="12"/>
        <v>0</v>
      </c>
      <c r="AF72" s="109"/>
      <c r="AG72" s="110" t="b">
        <f t="shared" si="13"/>
        <v>0</v>
      </c>
      <c r="AH72" s="109"/>
      <c r="AI72" s="110" t="b">
        <f t="shared" si="14"/>
        <v>0</v>
      </c>
      <c r="AJ72" s="111"/>
      <c r="AK72" s="112" t="b">
        <f t="shared" si="15"/>
        <v>0</v>
      </c>
      <c r="AL72" s="113"/>
      <c r="AM72" s="112" t="b">
        <f t="shared" si="8"/>
        <v>0</v>
      </c>
      <c r="AN72" s="111"/>
      <c r="AO72" s="112" t="b">
        <f t="shared" si="9"/>
        <v>0</v>
      </c>
      <c r="AP72" s="114">
        <f t="shared" si="17"/>
        <v>0</v>
      </c>
      <c r="AQ72" s="216"/>
      <c r="AR72" s="201"/>
      <c r="AS72" s="219"/>
      <c r="AT72" s="201"/>
      <c r="AU72" s="204"/>
      <c r="AV72" s="204"/>
      <c r="AW72" s="197"/>
      <c r="AX72" s="198"/>
      <c r="AY72" s="205"/>
      <c r="AZ72" s="186"/>
      <c r="BA72" s="189"/>
      <c r="BB72" s="186"/>
      <c r="BC72" s="189"/>
      <c r="BD72" s="189"/>
      <c r="BE72" s="189"/>
    </row>
    <row r="73" spans="1:57" ht="231" customHeight="1" thickBot="1" x14ac:dyDescent="0.3">
      <c r="A73" s="213" t="str">
        <f>IF(C73&lt;&gt;"",VLOOKUP(C73,'Codificacion Riesgos'!$C$50:$D$113,2,FALSE)&amp;"-"&amp;B73,"")</f>
        <v>SINT-2</v>
      </c>
      <c r="B73" s="262">
        <v>2</v>
      </c>
      <c r="C73" s="184" t="s">
        <v>554</v>
      </c>
      <c r="D73" s="254" t="s">
        <v>450</v>
      </c>
      <c r="E73" s="185" t="s">
        <v>45</v>
      </c>
      <c r="F73" s="184" t="s">
        <v>78</v>
      </c>
      <c r="G73" s="184" t="s">
        <v>721</v>
      </c>
      <c r="H73" s="185" t="s">
        <v>720</v>
      </c>
      <c r="I73" s="185" t="s">
        <v>719</v>
      </c>
      <c r="J73" s="191"/>
      <c r="K73" s="185">
        <v>4</v>
      </c>
      <c r="L73" s="211">
        <f>+IF(K73=1,0.2,(+IF(K73=2,0.4,+IF(K73=3,0.6,+IF(K73=4,0.8,+IF(K73=5,1,FALSE))))))</f>
        <v>0.8</v>
      </c>
      <c r="M73" s="206" t="s">
        <v>452</v>
      </c>
      <c r="N73" s="206" t="s">
        <v>452</v>
      </c>
      <c r="O73" s="206" t="s">
        <v>452</v>
      </c>
      <c r="P73" s="206" t="s">
        <v>452</v>
      </c>
      <c r="Q73" s="206" t="s">
        <v>452</v>
      </c>
      <c r="R73" s="206" t="s">
        <v>452</v>
      </c>
      <c r="S73" s="206" t="s">
        <v>453</v>
      </c>
      <c r="T73" s="206" t="s">
        <v>453</v>
      </c>
      <c r="U73" s="206" t="s">
        <v>452</v>
      </c>
      <c r="V73" s="206" t="s">
        <v>453</v>
      </c>
      <c r="W73" s="209" t="str">
        <f>+IF((COUNTIF(M73:V75,"SI")&lt;4),"3",(IF((COUNTIF(M73:V75,"SI")&gt;7),"5",(IF((COUNTIF(M73:V75,"SI")=4),"4",(IF((COUNTIF(M73:V75,"SI")=5),"4",(IF((COUNTIF(M73:V75,"SI")=6),"4",(IF((COUNTIF(M73:V75,"SI")=7),"4","NO REGISTRA")))))))))))</f>
        <v>4</v>
      </c>
      <c r="X73" s="211">
        <f>+IF((W73="3"),0.6,IF((W73="4"),0.8,IF((W73="5"),1,"NO REGISTRA")))</f>
        <v>0.8</v>
      </c>
      <c r="Y73" s="213" t="str">
        <f>+IF(AND(X73=100%,L73&gt;=20%,L73&lt;=100%),"EXTREMO",IF(AND(X73=80%,L73&gt;=20%,L73&lt;=100%),"ALTO",(IF(AND(X73&gt;=20%,X73&lt;=60%,L73=100%),"ALTO",(IF(AND(X73=60%,L73=80%),"ALTO",(IF(AND(X73=60%,L73&gt;=20%,L73&lt;=60%),"MODERADO",(IF(AND(X73=40%,L73&gt;=40%,L73&lt;=80%),"MODERADO",(IF(AND(X73=20%,L73&gt;=60%,L73&lt;=80%),"MODERADO",IF(AND(X73=40%,L73=20%),"BAJO",(IF(AND(X73=20%,L73&gt;=20%,L73&lt;=40%),"BAJO","NO REGISTRA")))))))))))))))</f>
        <v>ALTO</v>
      </c>
      <c r="Z73" s="107" t="s">
        <v>718</v>
      </c>
      <c r="AA73" s="104" t="s">
        <v>15</v>
      </c>
      <c r="AB73" s="104" t="s">
        <v>11</v>
      </c>
      <c r="AC73" s="108">
        <f t="shared" si="11"/>
        <v>0.15</v>
      </c>
      <c r="AD73" s="104" t="s">
        <v>267</v>
      </c>
      <c r="AE73" s="108">
        <f t="shared" si="12"/>
        <v>0.15</v>
      </c>
      <c r="AF73" s="109" t="s">
        <v>268</v>
      </c>
      <c r="AG73" s="110">
        <f t="shared" si="13"/>
        <v>0.15</v>
      </c>
      <c r="AH73" s="109" t="s">
        <v>458</v>
      </c>
      <c r="AI73" s="110">
        <f t="shared" si="14"/>
        <v>0.15</v>
      </c>
      <c r="AJ73" s="111" t="s">
        <v>666</v>
      </c>
      <c r="AK73" s="112">
        <f t="shared" si="15"/>
        <v>0.05</v>
      </c>
      <c r="AL73" s="113" t="s">
        <v>283</v>
      </c>
      <c r="AM73" s="112">
        <f t="shared" si="8"/>
        <v>0.15</v>
      </c>
      <c r="AN73" s="111" t="s">
        <v>460</v>
      </c>
      <c r="AO73" s="112">
        <f t="shared" si="9"/>
        <v>0.15</v>
      </c>
      <c r="AP73" s="114">
        <f t="shared" si="17"/>
        <v>0.95000000000000007</v>
      </c>
      <c r="AQ73" s="214">
        <f>AVERAGEIF(AA73:AA75,"&lt;&gt;",AP73:AP75)</f>
        <v>0.95000000000000007</v>
      </c>
      <c r="AR73" s="199" t="str">
        <f>IF(AQ73=100%,"FUERTE",IF(AND(AQ73&lt;99%,AQ73&gt;=50%),"MODERADO","DEBIL"))</f>
        <v>MODERADO</v>
      </c>
      <c r="AS73" s="217">
        <f>IFERROR(IF(VLOOKUP("PROBABILIDAD",AA73:AA75,1,FALSE)="PROBABILIDAD",1,0),0)</f>
        <v>1</v>
      </c>
      <c r="AT73" s="199">
        <f>IF(AND(AR73="FUERTE",AS73=1),40%,IF(AND(AR73="MODERADO",AS73=1),20%,0))</f>
        <v>0.2</v>
      </c>
      <c r="AU73" s="202">
        <f>L73-AT73</f>
        <v>0.60000000000000009</v>
      </c>
      <c r="AV73" s="202">
        <f>X73</f>
        <v>0.8</v>
      </c>
      <c r="AW73" s="193" t="str">
        <f>+IF(AND(AV73&gt;80%,AV73&lt;=100%,AU73&gt;=0%,AU73&lt;=100%),"EXTREMO",(IF(AND(AV73&gt;60%,AV73&lt;=80%,AU73&gt;=0%,AU73&lt;=100%),"ALTO",(IF(AND(AV73&gt;40%,AV73&lt;=60%,AU73&gt;60%,AU73&lt;=100%),"ALTO",(IF(AND(AV73&gt;=0%,AV73&lt;=40%,AU73&gt;80%,AU73&lt;=100%),"ALTO",(IF(AND(AV73&gt;40%,AV73&lt;=60%,AU73&gt;=0%,AU73&lt;=60%),"MODERADO",(IF(AND(AV73&gt;20%,AV73&lt;=40%,AU73&gt;20%,AU73&lt;=80%),"MODERADO",(IF(AND(AV73&gt;=0%,AV73&lt;=20%,AU73&gt;40%,AU73&lt;=80%),"MODERADO",(IF(AND(AV73&gt;=0%,AV73&lt;=40%,AU73&gt;=0%,AU73&lt;=20%),"BAJO",(IF(AND(AV73&gt;=0%,AV73&lt;=20%,AU73&gt;20%,AU73&lt;=40%),"BAJO","NO REGISTRA")))))))))))))))))</f>
        <v>ALTO</v>
      </c>
      <c r="AX73" s="194"/>
      <c r="AY73" s="205" t="s">
        <v>461</v>
      </c>
      <c r="AZ73" s="184" t="s">
        <v>717</v>
      </c>
      <c r="BA73" s="187" t="s">
        <v>369</v>
      </c>
      <c r="BB73" s="184" t="s">
        <v>716</v>
      </c>
      <c r="BC73" s="184" t="s">
        <v>715</v>
      </c>
      <c r="BD73" s="293">
        <v>44866</v>
      </c>
      <c r="BE73" s="187" t="s">
        <v>470</v>
      </c>
    </row>
    <row r="74" spans="1:57" ht="60" customHeight="1" thickBot="1" x14ac:dyDescent="0.3">
      <c r="A74" s="209"/>
      <c r="B74" s="263"/>
      <c r="C74" s="185"/>
      <c r="D74" s="254"/>
      <c r="E74" s="185"/>
      <c r="F74" s="185"/>
      <c r="G74" s="185"/>
      <c r="H74" s="185"/>
      <c r="I74" s="185"/>
      <c r="J74" s="191"/>
      <c r="K74" s="185"/>
      <c r="L74" s="211"/>
      <c r="M74" s="207"/>
      <c r="N74" s="207"/>
      <c r="O74" s="207"/>
      <c r="P74" s="207"/>
      <c r="Q74" s="207"/>
      <c r="R74" s="207"/>
      <c r="S74" s="207"/>
      <c r="T74" s="207"/>
      <c r="U74" s="207"/>
      <c r="V74" s="207"/>
      <c r="W74" s="209"/>
      <c r="X74" s="211"/>
      <c r="Y74" s="209"/>
      <c r="Z74" s="117" t="s">
        <v>6</v>
      </c>
      <c r="AA74" s="104"/>
      <c r="AB74" s="104"/>
      <c r="AC74" s="108" t="b">
        <f t="shared" si="11"/>
        <v>0</v>
      </c>
      <c r="AD74" s="104"/>
      <c r="AE74" s="108" t="b">
        <f t="shared" si="12"/>
        <v>0</v>
      </c>
      <c r="AF74" s="109"/>
      <c r="AG74" s="110" t="b">
        <f t="shared" si="13"/>
        <v>0</v>
      </c>
      <c r="AH74" s="109"/>
      <c r="AI74" s="110" t="b">
        <f t="shared" si="14"/>
        <v>0</v>
      </c>
      <c r="AJ74" s="111"/>
      <c r="AK74" s="112" t="b">
        <f t="shared" si="15"/>
        <v>0</v>
      </c>
      <c r="AL74" s="113"/>
      <c r="AM74" s="112" t="b">
        <f t="shared" si="8"/>
        <v>0</v>
      </c>
      <c r="AN74" s="111"/>
      <c r="AO74" s="112" t="b">
        <f t="shared" si="9"/>
        <v>0</v>
      </c>
      <c r="AP74" s="114">
        <f t="shared" si="17"/>
        <v>0</v>
      </c>
      <c r="AQ74" s="215"/>
      <c r="AR74" s="200"/>
      <c r="AS74" s="218"/>
      <c r="AT74" s="200"/>
      <c r="AU74" s="203"/>
      <c r="AV74" s="203"/>
      <c r="AW74" s="195"/>
      <c r="AX74" s="196"/>
      <c r="AY74" s="205"/>
      <c r="AZ74" s="188"/>
      <c r="BA74" s="188"/>
      <c r="BB74" s="185"/>
      <c r="BC74" s="188"/>
      <c r="BD74" s="188"/>
      <c r="BE74" s="188"/>
    </row>
    <row r="75" spans="1:57" ht="60" customHeight="1" thickBot="1" x14ac:dyDescent="0.3">
      <c r="A75" s="210"/>
      <c r="B75" s="264"/>
      <c r="C75" s="186"/>
      <c r="D75" s="254"/>
      <c r="E75" s="186"/>
      <c r="F75" s="186"/>
      <c r="G75" s="186"/>
      <c r="H75" s="186"/>
      <c r="I75" s="186"/>
      <c r="J75" s="192"/>
      <c r="K75" s="186"/>
      <c r="L75" s="212"/>
      <c r="M75" s="208"/>
      <c r="N75" s="208"/>
      <c r="O75" s="208"/>
      <c r="P75" s="208"/>
      <c r="Q75" s="208"/>
      <c r="R75" s="208"/>
      <c r="S75" s="208"/>
      <c r="T75" s="208"/>
      <c r="U75" s="208"/>
      <c r="V75" s="208"/>
      <c r="W75" s="210"/>
      <c r="X75" s="212"/>
      <c r="Y75" s="210"/>
      <c r="Z75" s="117" t="s">
        <v>7</v>
      </c>
      <c r="AA75" s="104"/>
      <c r="AB75" s="104"/>
      <c r="AC75" s="108" t="b">
        <f t="shared" si="11"/>
        <v>0</v>
      </c>
      <c r="AD75" s="104"/>
      <c r="AE75" s="108" t="b">
        <f t="shared" si="12"/>
        <v>0</v>
      </c>
      <c r="AF75" s="109"/>
      <c r="AG75" s="110" t="b">
        <f t="shared" si="13"/>
        <v>0</v>
      </c>
      <c r="AH75" s="109"/>
      <c r="AI75" s="110" t="b">
        <f t="shared" si="14"/>
        <v>0</v>
      </c>
      <c r="AJ75" s="111"/>
      <c r="AK75" s="112" t="b">
        <f t="shared" si="15"/>
        <v>0</v>
      </c>
      <c r="AL75" s="113"/>
      <c r="AM75" s="112" t="b">
        <f t="shared" si="8"/>
        <v>0</v>
      </c>
      <c r="AN75" s="111"/>
      <c r="AO75" s="112" t="b">
        <f t="shared" si="9"/>
        <v>0</v>
      </c>
      <c r="AP75" s="114">
        <f t="shared" si="17"/>
        <v>0</v>
      </c>
      <c r="AQ75" s="216"/>
      <c r="AR75" s="201"/>
      <c r="AS75" s="219"/>
      <c r="AT75" s="201"/>
      <c r="AU75" s="204"/>
      <c r="AV75" s="204"/>
      <c r="AW75" s="197"/>
      <c r="AX75" s="198"/>
      <c r="AY75" s="205"/>
      <c r="AZ75" s="189"/>
      <c r="BA75" s="189"/>
      <c r="BB75" s="186"/>
      <c r="BC75" s="189"/>
      <c r="BD75" s="189"/>
      <c r="BE75" s="189"/>
    </row>
    <row r="76" spans="1:57" ht="60" customHeight="1" thickBot="1" x14ac:dyDescent="0.3">
      <c r="A76" s="213" t="str">
        <f>IF(C76&lt;&gt;"",VLOOKUP(C76,'Codificacion Riesgos'!$C$50:$D$113,2,FALSE)&amp;"-"&amp;B76,"")</f>
        <v>SINT-3</v>
      </c>
      <c r="B76" s="262">
        <v>3</v>
      </c>
      <c r="C76" s="184" t="s">
        <v>554</v>
      </c>
      <c r="D76" s="254" t="s">
        <v>450</v>
      </c>
      <c r="E76" s="185" t="s">
        <v>45</v>
      </c>
      <c r="F76" s="184" t="s">
        <v>78</v>
      </c>
      <c r="G76" s="184" t="s">
        <v>531</v>
      </c>
      <c r="H76" s="185" t="s">
        <v>730</v>
      </c>
      <c r="I76" s="185" t="s">
        <v>729</v>
      </c>
      <c r="J76" s="191"/>
      <c r="K76" s="185">
        <v>4</v>
      </c>
      <c r="L76" s="211">
        <f>+IF(K76=1,0.2,(+IF(K76=2,0.4,+IF(K76=3,0.6,+IF(K76=4,0.8,+IF(K76=5,1,FALSE))))))</f>
        <v>0.8</v>
      </c>
      <c r="M76" s="206" t="s">
        <v>452</v>
      </c>
      <c r="N76" s="206" t="s">
        <v>452</v>
      </c>
      <c r="O76" s="206" t="s">
        <v>452</v>
      </c>
      <c r="P76" s="206" t="s">
        <v>452</v>
      </c>
      <c r="Q76" s="206" t="s">
        <v>452</v>
      </c>
      <c r="R76" s="206" t="s">
        <v>452</v>
      </c>
      <c r="S76" s="206" t="s">
        <v>453</v>
      </c>
      <c r="T76" s="206" t="s">
        <v>453</v>
      </c>
      <c r="U76" s="206" t="s">
        <v>452</v>
      </c>
      <c r="V76" s="206" t="s">
        <v>453</v>
      </c>
      <c r="W76" s="209" t="str">
        <f>+IF((COUNTIF(M76:V78,"SI")&lt;4),"3",(IF((COUNTIF(M76:V78,"SI")&gt;7),"5",(IF((COUNTIF(M76:V78,"SI")=4),"4",(IF((COUNTIF(M76:V78,"SI")=5),"4",(IF((COUNTIF(M76:V78,"SI")=6),"4",(IF((COUNTIF(M76:V78,"SI")=7),"4","NO REGISTRA")))))))))))</f>
        <v>4</v>
      </c>
      <c r="X76" s="211">
        <f>+IF((W76="3"),0.6,IF((W76="4"),0.8,IF((W76="5"),1,"NO REGISTRA")))</f>
        <v>0.8</v>
      </c>
      <c r="Y76" s="213" t="str">
        <f>+IF(AND(X76=100%,L76&gt;=20%,L76&lt;=100%),"EXTREMO",IF(AND(X76=80%,L76&gt;=20%,L76&lt;=100%),"ALTO",(IF(AND(X76&gt;=20%,X76&lt;=60%,L76=100%),"ALTO",(IF(AND(X76=60%,L76=80%),"ALTO",(IF(AND(X76=60%,L76&gt;=20%,L76&lt;=60%),"MODERADO",(IF(AND(X76=40%,L76&gt;=40%,L76&lt;=80%),"MODERADO",(IF(AND(X76=20%,L76&gt;=60%,L76&lt;=80%),"MODERADO",IF(AND(X76=40%,L76=20%),"BAJO",(IF(AND(X76=20%,L76&gt;=20%,L76&lt;=40%),"BAJO","NO REGISTRA")))))))))))))))</f>
        <v>ALTO</v>
      </c>
      <c r="Z76" s="107" t="s">
        <v>728</v>
      </c>
      <c r="AA76" s="104" t="s">
        <v>15</v>
      </c>
      <c r="AB76" s="104" t="s">
        <v>14</v>
      </c>
      <c r="AC76" s="108">
        <f t="shared" si="11"/>
        <v>0.1</v>
      </c>
      <c r="AD76" s="104" t="s">
        <v>267</v>
      </c>
      <c r="AE76" s="108">
        <f t="shared" si="12"/>
        <v>0.15</v>
      </c>
      <c r="AF76" s="109" t="s">
        <v>268</v>
      </c>
      <c r="AG76" s="110">
        <f t="shared" si="13"/>
        <v>0.15</v>
      </c>
      <c r="AH76" s="109" t="s">
        <v>458</v>
      </c>
      <c r="AI76" s="110">
        <f t="shared" si="14"/>
        <v>0.15</v>
      </c>
      <c r="AJ76" s="111" t="s">
        <v>666</v>
      </c>
      <c r="AK76" s="112">
        <f t="shared" si="15"/>
        <v>0.05</v>
      </c>
      <c r="AL76" s="113" t="s">
        <v>283</v>
      </c>
      <c r="AM76" s="112">
        <f t="shared" si="8"/>
        <v>0.15</v>
      </c>
      <c r="AN76" s="111" t="s">
        <v>722</v>
      </c>
      <c r="AO76" s="112">
        <f t="shared" si="9"/>
        <v>0</v>
      </c>
      <c r="AP76" s="114">
        <f t="shared" si="17"/>
        <v>0.75000000000000011</v>
      </c>
      <c r="AQ76" s="214">
        <f>AVERAGEIF(AA76:AA78,"&lt;&gt;",AP76:AP78)</f>
        <v>0.75000000000000011</v>
      </c>
      <c r="AR76" s="199" t="str">
        <f>IF(AQ76=100%,"FUERTE",IF(AND(AQ76&lt;99%,AQ76&gt;=50%),"MODERADO","DEBIL"))</f>
        <v>MODERADO</v>
      </c>
      <c r="AS76" s="217">
        <f>IFERROR(IF(VLOOKUP("PROBABILIDAD",AA76:AA78,1,FALSE)="PROBABILIDAD",1,0),0)</f>
        <v>1</v>
      </c>
      <c r="AT76" s="199">
        <f>IF(AND(AR76="FUERTE",AS76=1),40%,IF(AND(AR76="MODERADO",AS76=1),20%,0))</f>
        <v>0.2</v>
      </c>
      <c r="AU76" s="202">
        <f>L76-AT76</f>
        <v>0.60000000000000009</v>
      </c>
      <c r="AV76" s="202">
        <f>X76</f>
        <v>0.8</v>
      </c>
      <c r="AW76" s="193" t="str">
        <f>+IF(AND(AV76&gt;80%,AV76&lt;=100%,AU76&gt;=0%,AU76&lt;=100%),"EXTREMO",(IF(AND(AV76&gt;60%,AV76&lt;=80%,AU76&gt;=0%,AU76&lt;=100%),"ALTO",(IF(AND(AV76&gt;40%,AV76&lt;=60%,AU76&gt;60%,AU76&lt;=100%),"ALTO",(IF(AND(AV76&gt;=0%,AV76&lt;=40%,AU76&gt;80%,AU76&lt;=100%),"ALTO",(IF(AND(AV76&gt;40%,AV76&lt;=60%,AU76&gt;=0%,AU76&lt;=60%),"MODERADO",(IF(AND(AV76&gt;20%,AV76&lt;=40%,AU76&gt;20%,AU76&lt;=80%),"MODERADO",(IF(AND(AV76&gt;=0%,AV76&lt;=20%,AU76&gt;40%,AU76&lt;=80%),"MODERADO",(IF(AND(AV76&gt;=0%,AV76&lt;=40%,AU76&gt;=0%,AU76&lt;=20%),"BAJO",(IF(AND(AV76&gt;=0%,AV76&lt;=20%,AU76&gt;20%,AU76&lt;=40%),"BAJO","NO REGISTRA")))))))))))))))))</f>
        <v>ALTO</v>
      </c>
      <c r="AX76" s="194"/>
      <c r="AY76" s="205" t="s">
        <v>461</v>
      </c>
      <c r="AZ76" s="184" t="s">
        <v>727</v>
      </c>
      <c r="BA76" s="187" t="s">
        <v>369</v>
      </c>
      <c r="BB76" s="184" t="s">
        <v>726</v>
      </c>
      <c r="BC76" s="184" t="s">
        <v>725</v>
      </c>
      <c r="BD76" s="293">
        <v>44835</v>
      </c>
      <c r="BE76" s="187" t="s">
        <v>470</v>
      </c>
    </row>
    <row r="77" spans="1:57" ht="60" customHeight="1" thickBot="1" x14ac:dyDescent="0.3">
      <c r="A77" s="209"/>
      <c r="B77" s="263"/>
      <c r="C77" s="185"/>
      <c r="D77" s="254"/>
      <c r="E77" s="185"/>
      <c r="F77" s="185"/>
      <c r="G77" s="185"/>
      <c r="H77" s="185"/>
      <c r="I77" s="185"/>
      <c r="J77" s="191"/>
      <c r="K77" s="185"/>
      <c r="L77" s="211"/>
      <c r="M77" s="207"/>
      <c r="N77" s="207"/>
      <c r="O77" s="207"/>
      <c r="P77" s="207"/>
      <c r="Q77" s="207"/>
      <c r="R77" s="207"/>
      <c r="S77" s="207"/>
      <c r="T77" s="207"/>
      <c r="U77" s="207"/>
      <c r="V77" s="207"/>
      <c r="W77" s="209"/>
      <c r="X77" s="211"/>
      <c r="Y77" s="209"/>
      <c r="Z77" s="117" t="s">
        <v>724</v>
      </c>
      <c r="AA77" s="104" t="s">
        <v>15</v>
      </c>
      <c r="AB77" s="104" t="s">
        <v>14</v>
      </c>
      <c r="AC77" s="108">
        <f t="shared" si="11"/>
        <v>0.1</v>
      </c>
      <c r="AD77" s="104" t="s">
        <v>267</v>
      </c>
      <c r="AE77" s="108">
        <f t="shared" si="12"/>
        <v>0.15</v>
      </c>
      <c r="AF77" s="109" t="s">
        <v>268</v>
      </c>
      <c r="AG77" s="110">
        <f t="shared" si="13"/>
        <v>0.15</v>
      </c>
      <c r="AH77" s="109" t="s">
        <v>458</v>
      </c>
      <c r="AI77" s="110">
        <f t="shared" si="14"/>
        <v>0.15</v>
      </c>
      <c r="AJ77" s="111" t="s">
        <v>666</v>
      </c>
      <c r="AK77" s="112">
        <f t="shared" si="15"/>
        <v>0.05</v>
      </c>
      <c r="AL77" s="113" t="s">
        <v>283</v>
      </c>
      <c r="AM77" s="112">
        <f t="shared" si="8"/>
        <v>0.15</v>
      </c>
      <c r="AN77" s="111" t="s">
        <v>722</v>
      </c>
      <c r="AO77" s="112">
        <f t="shared" si="9"/>
        <v>0</v>
      </c>
      <c r="AP77" s="114">
        <f t="shared" si="17"/>
        <v>0.75000000000000011</v>
      </c>
      <c r="AQ77" s="215"/>
      <c r="AR77" s="200"/>
      <c r="AS77" s="218"/>
      <c r="AT77" s="200"/>
      <c r="AU77" s="203"/>
      <c r="AV77" s="203"/>
      <c r="AW77" s="195"/>
      <c r="AX77" s="196"/>
      <c r="AY77" s="205"/>
      <c r="AZ77" s="185"/>
      <c r="BA77" s="188"/>
      <c r="BB77" s="185"/>
      <c r="BC77" s="185"/>
      <c r="BD77" s="188"/>
      <c r="BE77" s="188"/>
    </row>
    <row r="78" spans="1:57" ht="60" customHeight="1" thickBot="1" x14ac:dyDescent="0.3">
      <c r="A78" s="210"/>
      <c r="B78" s="264"/>
      <c r="C78" s="186"/>
      <c r="D78" s="254"/>
      <c r="E78" s="186"/>
      <c r="F78" s="186"/>
      <c r="G78" s="186"/>
      <c r="H78" s="186"/>
      <c r="I78" s="186"/>
      <c r="J78" s="192"/>
      <c r="K78" s="186"/>
      <c r="L78" s="212"/>
      <c r="M78" s="208"/>
      <c r="N78" s="208"/>
      <c r="O78" s="208"/>
      <c r="P78" s="208"/>
      <c r="Q78" s="208"/>
      <c r="R78" s="208"/>
      <c r="S78" s="208"/>
      <c r="T78" s="208"/>
      <c r="U78" s="208"/>
      <c r="V78" s="208"/>
      <c r="W78" s="210"/>
      <c r="X78" s="212"/>
      <c r="Y78" s="210"/>
      <c r="Z78" s="117" t="s">
        <v>723</v>
      </c>
      <c r="AA78" s="104" t="s">
        <v>15</v>
      </c>
      <c r="AB78" s="104" t="s">
        <v>14</v>
      </c>
      <c r="AC78" s="108">
        <f t="shared" si="11"/>
        <v>0.1</v>
      </c>
      <c r="AD78" s="104" t="s">
        <v>267</v>
      </c>
      <c r="AE78" s="108">
        <f t="shared" si="12"/>
        <v>0.15</v>
      </c>
      <c r="AF78" s="109" t="s">
        <v>268</v>
      </c>
      <c r="AG78" s="110">
        <f t="shared" si="13"/>
        <v>0.15</v>
      </c>
      <c r="AH78" s="109" t="s">
        <v>458</v>
      </c>
      <c r="AI78" s="110">
        <f t="shared" si="14"/>
        <v>0.15</v>
      </c>
      <c r="AJ78" s="111" t="s">
        <v>666</v>
      </c>
      <c r="AK78" s="112">
        <f t="shared" si="15"/>
        <v>0.05</v>
      </c>
      <c r="AL78" s="113" t="s">
        <v>283</v>
      </c>
      <c r="AM78" s="112">
        <f t="shared" si="8"/>
        <v>0.15</v>
      </c>
      <c r="AN78" s="111" t="s">
        <v>722</v>
      </c>
      <c r="AO78" s="112">
        <f t="shared" si="9"/>
        <v>0</v>
      </c>
      <c r="AP78" s="114">
        <f t="shared" si="17"/>
        <v>0.75000000000000011</v>
      </c>
      <c r="AQ78" s="216"/>
      <c r="AR78" s="201"/>
      <c r="AS78" s="219"/>
      <c r="AT78" s="201"/>
      <c r="AU78" s="204"/>
      <c r="AV78" s="204"/>
      <c r="AW78" s="197"/>
      <c r="AX78" s="198"/>
      <c r="AY78" s="205"/>
      <c r="AZ78" s="186"/>
      <c r="BA78" s="189"/>
      <c r="BB78" s="186"/>
      <c r="BC78" s="186"/>
      <c r="BD78" s="189"/>
      <c r="BE78" s="189"/>
    </row>
    <row r="79" spans="1:57" ht="60" customHeight="1" thickBot="1" x14ac:dyDescent="0.3">
      <c r="A79" s="213" t="str">
        <f>IF(C79&lt;&gt;"",VLOOKUP(C79,'Codificacion Riesgos'!$C$50:$D$113,2,FALSE)&amp;"-"&amp;B79,"")</f>
        <v>DDSIVC-1</v>
      </c>
      <c r="B79" s="262">
        <v>1</v>
      </c>
      <c r="C79" s="184" t="s">
        <v>626</v>
      </c>
      <c r="D79" s="301" t="s">
        <v>450</v>
      </c>
      <c r="E79" s="304" t="s">
        <v>49</v>
      </c>
      <c r="F79" s="301" t="s">
        <v>78</v>
      </c>
      <c r="G79" s="301" t="s">
        <v>739</v>
      </c>
      <c r="H79" s="304" t="s">
        <v>738</v>
      </c>
      <c r="I79" s="304" t="s">
        <v>737</v>
      </c>
      <c r="J79" s="304"/>
      <c r="K79" s="304">
        <v>1</v>
      </c>
      <c r="L79" s="309">
        <f>+IF(K79=1,0.2,(+IF(K79=2,0.4,+IF(K79=3,0.6,+IF(K79=4,0.8,+IF(K79=5,1,FALSE))))))</f>
        <v>0.2</v>
      </c>
      <c r="M79" s="305" t="s">
        <v>453</v>
      </c>
      <c r="N79" s="305" t="s">
        <v>453</v>
      </c>
      <c r="O79" s="305" t="s">
        <v>452</v>
      </c>
      <c r="P79" s="305" t="s">
        <v>452</v>
      </c>
      <c r="Q79" s="305" t="s">
        <v>452</v>
      </c>
      <c r="R79" s="305" t="s">
        <v>452</v>
      </c>
      <c r="S79" s="305" t="s">
        <v>453</v>
      </c>
      <c r="T79" s="305" t="s">
        <v>453</v>
      </c>
      <c r="U79" s="305" t="s">
        <v>453</v>
      </c>
      <c r="V79" s="305" t="s">
        <v>453</v>
      </c>
      <c r="W79" s="306" t="str">
        <f>+IF((COUNTIF(M79:V81,"SI")&lt;4),"3",(IF((COUNTIF(M79:V81,"SI")&gt;7),"5",(IF((COUNTIF(M79:V81,"SI")=4),"4",(IF((COUNTIF(M79:V81,"SI")=5),"4",(IF((COUNTIF(M79:V81,"SI")=6),"4",(IF((COUNTIF(M79:V81,"SI")=7),"4","NO REGISTRA")))))))))))</f>
        <v>4</v>
      </c>
      <c r="X79" s="309">
        <f>+IF((W79="3"),0.6,IF((W79="4"),0.8,IF((W79="5"),1,"NO REGISTRA")))</f>
        <v>0.8</v>
      </c>
      <c r="Y79" s="310" t="str">
        <f>+IF(AND(X79=100%,L79&gt;=20%,L79&lt;=100%),"EXTREMO",IF(AND(X79=80%,L79&gt;=20%,L79&lt;=100%),"ALTO",(IF(AND(X79&gt;=20%,X79&lt;=60%,L79=100%),"ALTO",(IF(AND(X79=60%,L79=80%),"ALTO",(IF(AND(X79=60%,L79&gt;=20%,L79&lt;=60%),"MODERADO",(IF(AND(X79=40%,L79&gt;=40%,L79&lt;=80%),"MODERADO",(IF(AND(X79=20%,L79&gt;=60%,L79&lt;=80%),"MODERADO",IF(AND(X79=40%,L79=20%),"BAJO",(IF(AND(X79=20%,L79&gt;=20%,L79&lt;=40%),"BAJO","NO REGISTRA")))))))))))))))</f>
        <v>ALTO</v>
      </c>
      <c r="Z79" s="135" t="s">
        <v>736</v>
      </c>
      <c r="AA79" s="136" t="s">
        <v>15</v>
      </c>
      <c r="AB79" s="136" t="s">
        <v>11</v>
      </c>
      <c r="AC79" s="179">
        <f t="shared" si="11"/>
        <v>0.15</v>
      </c>
      <c r="AD79" s="136" t="s">
        <v>267</v>
      </c>
      <c r="AE79" s="179">
        <f t="shared" si="12"/>
        <v>0.15</v>
      </c>
      <c r="AF79" s="137" t="s">
        <v>268</v>
      </c>
      <c r="AG79" s="180">
        <f t="shared" si="13"/>
        <v>0.15</v>
      </c>
      <c r="AH79" s="137" t="s">
        <v>458</v>
      </c>
      <c r="AI79" s="180">
        <f t="shared" si="14"/>
        <v>0.15</v>
      </c>
      <c r="AJ79" s="138" t="s">
        <v>459</v>
      </c>
      <c r="AK79" s="178">
        <f t="shared" si="15"/>
        <v>0.1</v>
      </c>
      <c r="AL79" s="139" t="s">
        <v>735</v>
      </c>
      <c r="AM79" s="178">
        <f t="shared" si="8"/>
        <v>0</v>
      </c>
      <c r="AN79" s="138" t="s">
        <v>460</v>
      </c>
      <c r="AO79" s="178">
        <f t="shared" si="9"/>
        <v>0.15</v>
      </c>
      <c r="AP79" s="178">
        <f t="shared" si="17"/>
        <v>0.85</v>
      </c>
      <c r="AQ79" s="311">
        <f>AVERAGEIF(AA79:AA81,"&lt;&gt;",AP79:AP81)</f>
        <v>0.85</v>
      </c>
      <c r="AR79" s="312" t="str">
        <f>IF(AQ79=100%,"FUERTE",IF(AND(AQ79&lt;99%,AQ79&gt;=50%),"MODERADO","DEBIL"))</f>
        <v>MODERADO</v>
      </c>
      <c r="AS79" s="316">
        <f>IFERROR(IF(VLOOKUP("PROBABILIDAD",AA79:AA81,1,FALSE)="PROBABILIDAD",1,0),0)</f>
        <v>1</v>
      </c>
      <c r="AT79" s="312">
        <f>IF(AND(AR79="FUERTE",AS79=1),40%,IF(AND(AR79="MODERADO",AS79=1),20%,0))</f>
        <v>0.2</v>
      </c>
      <c r="AU79" s="312">
        <f>L79-AT79</f>
        <v>0</v>
      </c>
      <c r="AV79" s="312">
        <f>X79</f>
        <v>0.8</v>
      </c>
      <c r="AW79" s="317" t="str">
        <f>+IF(AND(AV79&gt;80%,AV79&lt;=100%,AU79&gt;=0%,AU79&lt;=100%),"EXTREMO",(IF(AND(AV79&gt;60%,AV79&lt;=80%,AU79&gt;=0%,AU79&lt;=100%),"ALTO",(IF(AND(AV79&gt;40%,AV79&lt;=60%,AU79&gt;60%,AU79&lt;=100%),"ALTO",(IF(AND(AV79&gt;=0%,AV79&lt;=40%,AU79&gt;80%,AU79&lt;=100%),"ALTO",(IF(AND(AV79&gt;40%,AV79&lt;=60%,AU79&gt;=0%,AU79&lt;=60%),"MODERADO",(IF(AND(AV79&gt;20%,AV79&lt;=40%,AU79&gt;20%,AU79&lt;=80%),"MODERADO",(IF(AND(AV79&gt;=0%,AV79&lt;=20%,AU79&gt;40%,AU79&lt;=80%),"MODERADO",(IF(AND(AV79&gt;=0%,AV79&lt;=40%,AU79&gt;=0%,AU79&lt;=20%),"BAJO",(IF(AND(AV79&gt;=0%,AV79&lt;=20%,AU79&gt;20%,AU79&lt;=40%),"BAJO","NO REGISTRA")))))))))))))))))</f>
        <v>ALTO</v>
      </c>
      <c r="AX79" s="318"/>
      <c r="AY79" s="315" t="s">
        <v>461</v>
      </c>
      <c r="AZ79" s="315" t="s">
        <v>734</v>
      </c>
      <c r="BA79" s="301" t="s">
        <v>403</v>
      </c>
      <c r="BB79" s="301" t="s">
        <v>733</v>
      </c>
      <c r="BC79" s="301" t="s">
        <v>732</v>
      </c>
      <c r="BD79" s="187" t="s">
        <v>731</v>
      </c>
      <c r="BE79" s="315" t="s">
        <v>470</v>
      </c>
    </row>
    <row r="80" spans="1:57" ht="60" customHeight="1" thickBot="1" x14ac:dyDescent="0.3">
      <c r="A80" s="209"/>
      <c r="B80" s="263"/>
      <c r="C80" s="185"/>
      <c r="D80" s="302"/>
      <c r="E80" s="302"/>
      <c r="F80" s="302"/>
      <c r="G80" s="302"/>
      <c r="H80" s="302"/>
      <c r="I80" s="302"/>
      <c r="J80" s="302"/>
      <c r="K80" s="302"/>
      <c r="L80" s="307"/>
      <c r="M80" s="302"/>
      <c r="N80" s="302"/>
      <c r="O80" s="302"/>
      <c r="P80" s="302"/>
      <c r="Q80" s="302"/>
      <c r="R80" s="302"/>
      <c r="S80" s="302"/>
      <c r="T80" s="302"/>
      <c r="U80" s="302"/>
      <c r="V80" s="302"/>
      <c r="W80" s="307"/>
      <c r="X80" s="307"/>
      <c r="Y80" s="307"/>
      <c r="Z80" s="140"/>
      <c r="AA80" s="136"/>
      <c r="AB80" s="136"/>
      <c r="AC80" s="179" t="b">
        <f t="shared" si="11"/>
        <v>0</v>
      </c>
      <c r="AD80" s="136"/>
      <c r="AE80" s="179" t="b">
        <f t="shared" si="12"/>
        <v>0</v>
      </c>
      <c r="AF80" s="137"/>
      <c r="AG80" s="180" t="b">
        <f t="shared" si="13"/>
        <v>0</v>
      </c>
      <c r="AH80" s="137"/>
      <c r="AI80" s="180" t="b">
        <f t="shared" si="14"/>
        <v>0</v>
      </c>
      <c r="AJ80" s="138"/>
      <c r="AK80" s="178" t="b">
        <f t="shared" si="15"/>
        <v>0</v>
      </c>
      <c r="AL80" s="139"/>
      <c r="AM80" s="178" t="b">
        <f t="shared" si="8"/>
        <v>0</v>
      </c>
      <c r="AN80" s="138"/>
      <c r="AO80" s="178" t="b">
        <f t="shared" si="9"/>
        <v>0</v>
      </c>
      <c r="AP80" s="178">
        <f t="shared" si="17"/>
        <v>0</v>
      </c>
      <c r="AQ80" s="307"/>
      <c r="AR80" s="307"/>
      <c r="AS80" s="307"/>
      <c r="AT80" s="307"/>
      <c r="AU80" s="307"/>
      <c r="AV80" s="307"/>
      <c r="AW80" s="319"/>
      <c r="AX80" s="320"/>
      <c r="AY80" s="302"/>
      <c r="AZ80" s="302"/>
      <c r="BA80" s="313"/>
      <c r="BB80" s="302"/>
      <c r="BC80" s="313"/>
      <c r="BD80" s="188"/>
      <c r="BE80" s="302"/>
    </row>
    <row r="81" spans="1:57" ht="60" customHeight="1" thickBot="1" x14ac:dyDescent="0.3">
      <c r="A81" s="210"/>
      <c r="B81" s="264"/>
      <c r="C81" s="186"/>
      <c r="D81" s="303"/>
      <c r="E81" s="303"/>
      <c r="F81" s="303"/>
      <c r="G81" s="303"/>
      <c r="H81" s="303"/>
      <c r="I81" s="303"/>
      <c r="J81" s="303"/>
      <c r="K81" s="303"/>
      <c r="L81" s="308"/>
      <c r="M81" s="303"/>
      <c r="N81" s="303"/>
      <c r="O81" s="303"/>
      <c r="P81" s="303"/>
      <c r="Q81" s="303"/>
      <c r="R81" s="303"/>
      <c r="S81" s="303"/>
      <c r="T81" s="303"/>
      <c r="U81" s="303"/>
      <c r="V81" s="303"/>
      <c r="W81" s="308"/>
      <c r="X81" s="308"/>
      <c r="Y81" s="308"/>
      <c r="Z81" s="140"/>
      <c r="AA81" s="136"/>
      <c r="AB81" s="136"/>
      <c r="AC81" s="179" t="b">
        <f t="shared" si="11"/>
        <v>0</v>
      </c>
      <c r="AD81" s="136"/>
      <c r="AE81" s="179" t="b">
        <f t="shared" si="12"/>
        <v>0</v>
      </c>
      <c r="AF81" s="137"/>
      <c r="AG81" s="180" t="b">
        <f t="shared" si="13"/>
        <v>0</v>
      </c>
      <c r="AH81" s="137"/>
      <c r="AI81" s="180" t="b">
        <f t="shared" si="14"/>
        <v>0</v>
      </c>
      <c r="AJ81" s="138"/>
      <c r="AK81" s="178" t="b">
        <f t="shared" si="15"/>
        <v>0</v>
      </c>
      <c r="AL81" s="139"/>
      <c r="AM81" s="178" t="b">
        <f t="shared" si="8"/>
        <v>0</v>
      </c>
      <c r="AN81" s="138"/>
      <c r="AO81" s="178" t="b">
        <f t="shared" si="9"/>
        <v>0</v>
      </c>
      <c r="AP81" s="178">
        <f t="shared" si="17"/>
        <v>0</v>
      </c>
      <c r="AQ81" s="308"/>
      <c r="AR81" s="308"/>
      <c r="AS81" s="308"/>
      <c r="AT81" s="308"/>
      <c r="AU81" s="308"/>
      <c r="AV81" s="308"/>
      <c r="AW81" s="321"/>
      <c r="AX81" s="322"/>
      <c r="AY81" s="303"/>
      <c r="AZ81" s="303"/>
      <c r="BA81" s="314"/>
      <c r="BB81" s="303"/>
      <c r="BC81" s="314"/>
      <c r="BD81" s="189"/>
      <c r="BE81" s="303"/>
    </row>
    <row r="82" spans="1:57" ht="60" customHeight="1" thickBot="1" x14ac:dyDescent="0.3">
      <c r="A82" s="213" t="str">
        <f>IF(C82&lt;&gt;"",VLOOKUP(C82,'Codificacion Riesgos'!$C$50:$D$113,2,FALSE)&amp;"-"&amp;B82,"")</f>
        <v>SS-1</v>
      </c>
      <c r="B82" s="262">
        <v>1</v>
      </c>
      <c r="C82" s="184" t="s">
        <v>551</v>
      </c>
      <c r="D82" s="301" t="s">
        <v>450</v>
      </c>
      <c r="E82" s="185" t="s">
        <v>55</v>
      </c>
      <c r="F82" s="184" t="s">
        <v>78</v>
      </c>
      <c r="G82" s="184" t="s">
        <v>747</v>
      </c>
      <c r="H82" s="185" t="s">
        <v>746</v>
      </c>
      <c r="I82" s="185" t="s">
        <v>745</v>
      </c>
      <c r="J82" s="191"/>
      <c r="K82" s="185">
        <v>3</v>
      </c>
      <c r="L82" s="309">
        <f>+IF(K82=1,0.2,(+IF(K82=2,0.4,+IF(K82=3,0.6,+IF(K82=4,0.8,+IF(K82=5,1,FALSE))))))</f>
        <v>0.6</v>
      </c>
      <c r="M82" s="206" t="s">
        <v>452</v>
      </c>
      <c r="N82" s="206" t="s">
        <v>452</v>
      </c>
      <c r="O82" s="206" t="s">
        <v>452</v>
      </c>
      <c r="P82" s="206" t="s">
        <v>452</v>
      </c>
      <c r="Q82" s="206" t="s">
        <v>452</v>
      </c>
      <c r="R82" s="206" t="s">
        <v>452</v>
      </c>
      <c r="S82" s="206" t="s">
        <v>452</v>
      </c>
      <c r="T82" s="206" t="s">
        <v>452</v>
      </c>
      <c r="U82" s="206" t="s">
        <v>452</v>
      </c>
      <c r="V82" s="206" t="s">
        <v>453</v>
      </c>
      <c r="W82" s="306" t="str">
        <f>+IF((COUNTIF(M82:V84,"SI")&lt;4),"3",(IF((COUNTIF(M82:V84,"SI")&gt;7),"5",(IF((COUNTIF(M82:V84,"SI")=4),"4",(IF((COUNTIF(M82:V84,"SI")=5),"4",(IF((COUNTIF(M82:V84,"SI")=6),"4",(IF((COUNTIF(M82:V84,"SI")=7),"4","NO REGISTRA")))))))))))</f>
        <v>5</v>
      </c>
      <c r="X82" s="309">
        <f>+IF((W82="3"),0.6,IF((W82="4"),0.8,IF((W82="5"),1,"NO REGISTRA")))</f>
        <v>1</v>
      </c>
      <c r="Y82" s="310" t="str">
        <f>+IF(AND(X82=100%,L82&gt;=20%,L82&lt;=100%),"EXTREMO",IF(AND(X82=80%,L82&gt;=20%,L82&lt;=100%),"ALTO",(IF(AND(X82&gt;=20%,X82&lt;=60%,L82=100%),"ALTO",(IF(AND(X82=60%,L82=80%),"ALTO",(IF(AND(X82=60%,L82&gt;=20%,L82&lt;=60%),"MODERADO",(IF(AND(X82=40%,L82&gt;=40%,L82&lt;=80%),"MODERADO",(IF(AND(X82=20%,L82&gt;=60%,L82&lt;=80%),"MODERADO",IF(AND(X82=40%,L82=20%),"BAJO",(IF(AND(X82=20%,L82&gt;=20%,L82&lt;=40%),"BAJO","NO REGISTRA")))))))))))))))</f>
        <v>EXTREMO</v>
      </c>
      <c r="Z82" s="107" t="s">
        <v>744</v>
      </c>
      <c r="AA82" s="104" t="s">
        <v>15</v>
      </c>
      <c r="AB82" s="104" t="s">
        <v>11</v>
      </c>
      <c r="AC82" s="179">
        <f t="shared" si="11"/>
        <v>0.15</v>
      </c>
      <c r="AD82" s="136" t="s">
        <v>267</v>
      </c>
      <c r="AE82" s="179">
        <f t="shared" si="12"/>
        <v>0.15</v>
      </c>
      <c r="AF82" s="137" t="s">
        <v>268</v>
      </c>
      <c r="AG82" s="180">
        <f t="shared" si="13"/>
        <v>0.15</v>
      </c>
      <c r="AH82" s="137" t="s">
        <v>458</v>
      </c>
      <c r="AI82" s="180">
        <f t="shared" si="14"/>
        <v>0.15</v>
      </c>
      <c r="AJ82" s="138" t="s">
        <v>459</v>
      </c>
      <c r="AK82" s="178">
        <f t="shared" si="15"/>
        <v>0.1</v>
      </c>
      <c r="AL82" s="113" t="s">
        <v>283</v>
      </c>
      <c r="AM82" s="178">
        <f t="shared" si="8"/>
        <v>0.15</v>
      </c>
      <c r="AN82" s="138" t="s">
        <v>460</v>
      </c>
      <c r="AO82" s="178">
        <f t="shared" si="9"/>
        <v>0.15</v>
      </c>
      <c r="AP82" s="178">
        <f t="shared" si="17"/>
        <v>1</v>
      </c>
      <c r="AQ82" s="311">
        <f>AVERAGEIF(AA82:AA84,"&lt;&gt;",AP82:AP84)</f>
        <v>1</v>
      </c>
      <c r="AR82" s="312" t="str">
        <f>IF(AQ82=100%,"FUERTE",IF(AND(AQ82&lt;99%,AQ82&gt;=50%),"MODERADO","DEBIL"))</f>
        <v>FUERTE</v>
      </c>
      <c r="AS82" s="316">
        <f>IFERROR(IF(VLOOKUP("PROBABILIDAD",AA82:AA84,1,FALSE)="PROBABILIDAD",1,0),0)</f>
        <v>1</v>
      </c>
      <c r="AT82" s="312">
        <f>IF(AND(AR82="FUERTE",AS82=1),40%,IF(AND(AR82="MODERADO",AS82=1),20%,0))</f>
        <v>0.4</v>
      </c>
      <c r="AU82" s="312">
        <f>L82-AT82</f>
        <v>0.19999999999999996</v>
      </c>
      <c r="AV82" s="312">
        <f>X82</f>
        <v>1</v>
      </c>
      <c r="AW82" s="317" t="str">
        <f>+IF(AND(AV82&gt;80%,AV82&lt;=100%,AU82&gt;=0%,AU82&lt;=100%),"EXTREMO",(IF(AND(AV82&gt;60%,AV82&lt;=80%,AU82&gt;=0%,AU82&lt;=100%),"ALTO",(IF(AND(AV82&gt;40%,AV82&lt;=60%,AU82&gt;60%,AU82&lt;=100%),"ALTO",(IF(AND(AV82&gt;=0%,AV82&lt;=40%,AU82&gt;80%,AU82&lt;=100%),"ALTO",(IF(AND(AV82&gt;40%,AV82&lt;=60%,AU82&gt;=0%,AU82&lt;=60%),"MODERADO",(IF(AND(AV82&gt;20%,AV82&lt;=40%,AU82&gt;20%,AU82&lt;=80%),"MODERADO",(IF(AND(AV82&gt;=0%,AV82&lt;=20%,AU82&gt;40%,AU82&lt;=80%),"MODERADO",(IF(AND(AV82&gt;=0%,AV82&lt;=40%,AU82&gt;=0%,AU82&lt;=20%),"BAJO",(IF(AND(AV82&gt;=0%,AV82&lt;=20%,AU82&gt;20%,AU82&lt;=40%),"BAJO","NO REGISTRA")))))))))))))))))</f>
        <v>EXTREMO</v>
      </c>
      <c r="AX82" s="318"/>
      <c r="AY82" s="254" t="s">
        <v>461</v>
      </c>
      <c r="AZ82" s="184" t="s">
        <v>743</v>
      </c>
      <c r="BA82" s="184" t="s">
        <v>391</v>
      </c>
      <c r="BB82" s="184" t="s">
        <v>742</v>
      </c>
      <c r="BC82" s="184" t="s">
        <v>741</v>
      </c>
      <c r="BD82" s="187" t="s">
        <v>731</v>
      </c>
      <c r="BE82" s="315" t="s">
        <v>470</v>
      </c>
    </row>
    <row r="83" spans="1:57" ht="60" customHeight="1" thickBot="1" x14ac:dyDescent="0.3">
      <c r="A83" s="209"/>
      <c r="B83" s="263"/>
      <c r="C83" s="185"/>
      <c r="D83" s="302"/>
      <c r="E83" s="185"/>
      <c r="F83" s="185"/>
      <c r="G83" s="185"/>
      <c r="H83" s="185"/>
      <c r="I83" s="185"/>
      <c r="J83" s="191"/>
      <c r="K83" s="185"/>
      <c r="L83" s="307"/>
      <c r="M83" s="207"/>
      <c r="N83" s="207"/>
      <c r="O83" s="207"/>
      <c r="P83" s="207"/>
      <c r="Q83" s="207"/>
      <c r="R83" s="207"/>
      <c r="S83" s="207"/>
      <c r="T83" s="207"/>
      <c r="U83" s="207"/>
      <c r="V83" s="207"/>
      <c r="W83" s="307"/>
      <c r="X83" s="307"/>
      <c r="Y83" s="307"/>
      <c r="Z83" s="117" t="s">
        <v>740</v>
      </c>
      <c r="AA83" s="104" t="s">
        <v>15</v>
      </c>
      <c r="AB83" s="104" t="s">
        <v>11</v>
      </c>
      <c r="AC83" s="179">
        <f t="shared" si="11"/>
        <v>0.15</v>
      </c>
      <c r="AD83" s="136" t="s">
        <v>267</v>
      </c>
      <c r="AE83" s="179">
        <f t="shared" si="12"/>
        <v>0.15</v>
      </c>
      <c r="AF83" s="137" t="s">
        <v>268</v>
      </c>
      <c r="AG83" s="180">
        <f t="shared" si="13"/>
        <v>0.15</v>
      </c>
      <c r="AH83" s="137" t="s">
        <v>458</v>
      </c>
      <c r="AI83" s="180">
        <f t="shared" si="14"/>
        <v>0.15</v>
      </c>
      <c r="AJ83" s="138" t="s">
        <v>459</v>
      </c>
      <c r="AK83" s="178">
        <f t="shared" si="15"/>
        <v>0.1</v>
      </c>
      <c r="AL83" s="113" t="s">
        <v>283</v>
      </c>
      <c r="AM83" s="178">
        <f t="shared" ref="AM83:AM105" si="18">+IF(AL83="Confiable",0.15,IF(AL83="No confiable",0,FALSE))</f>
        <v>0.15</v>
      </c>
      <c r="AN83" s="138" t="s">
        <v>460</v>
      </c>
      <c r="AO83" s="178">
        <f t="shared" ref="AO83:AO105" si="19">+IF(AN83="Si",0.15,IF(AN83="No",0,FALSE))</f>
        <v>0.15</v>
      </c>
      <c r="AP83" s="178">
        <f t="shared" si="17"/>
        <v>1</v>
      </c>
      <c r="AQ83" s="307"/>
      <c r="AR83" s="307"/>
      <c r="AS83" s="307"/>
      <c r="AT83" s="307"/>
      <c r="AU83" s="307"/>
      <c r="AV83" s="307"/>
      <c r="AW83" s="319"/>
      <c r="AX83" s="320"/>
      <c r="AY83" s="254"/>
      <c r="AZ83" s="185"/>
      <c r="BA83" s="185"/>
      <c r="BB83" s="185"/>
      <c r="BC83" s="185"/>
      <c r="BD83" s="188"/>
      <c r="BE83" s="302"/>
    </row>
    <row r="84" spans="1:57" ht="60" customHeight="1" thickBot="1" x14ac:dyDescent="0.3">
      <c r="A84" s="210"/>
      <c r="B84" s="264"/>
      <c r="C84" s="186"/>
      <c r="D84" s="303"/>
      <c r="E84" s="186"/>
      <c r="F84" s="186"/>
      <c r="G84" s="186"/>
      <c r="H84" s="186"/>
      <c r="I84" s="186"/>
      <c r="J84" s="192"/>
      <c r="K84" s="186"/>
      <c r="L84" s="308"/>
      <c r="M84" s="208"/>
      <c r="N84" s="208"/>
      <c r="O84" s="208"/>
      <c r="P84" s="208"/>
      <c r="Q84" s="208"/>
      <c r="R84" s="208"/>
      <c r="S84" s="208"/>
      <c r="T84" s="208"/>
      <c r="U84" s="208"/>
      <c r="V84" s="208"/>
      <c r="W84" s="308"/>
      <c r="X84" s="308"/>
      <c r="Y84" s="308"/>
      <c r="Z84" s="117" t="s">
        <v>7</v>
      </c>
      <c r="AA84" s="104"/>
      <c r="AB84" s="104"/>
      <c r="AC84" s="179" t="b">
        <f t="shared" si="11"/>
        <v>0</v>
      </c>
      <c r="AD84" s="136"/>
      <c r="AE84" s="179" t="b">
        <f t="shared" si="12"/>
        <v>0</v>
      </c>
      <c r="AF84" s="137"/>
      <c r="AG84" s="180" t="b">
        <f t="shared" si="13"/>
        <v>0</v>
      </c>
      <c r="AH84" s="137"/>
      <c r="AI84" s="180" t="b">
        <f t="shared" si="14"/>
        <v>0</v>
      </c>
      <c r="AJ84" s="138"/>
      <c r="AK84" s="178" t="b">
        <f t="shared" si="15"/>
        <v>0</v>
      </c>
      <c r="AL84" s="139"/>
      <c r="AM84" s="178" t="b">
        <f t="shared" si="18"/>
        <v>0</v>
      </c>
      <c r="AN84" s="138"/>
      <c r="AO84" s="178" t="b">
        <f t="shared" si="19"/>
        <v>0</v>
      </c>
      <c r="AP84" s="178">
        <f t="shared" si="17"/>
        <v>0</v>
      </c>
      <c r="AQ84" s="308"/>
      <c r="AR84" s="308"/>
      <c r="AS84" s="308"/>
      <c r="AT84" s="308"/>
      <c r="AU84" s="308"/>
      <c r="AV84" s="308"/>
      <c r="AW84" s="321"/>
      <c r="AX84" s="322"/>
      <c r="AY84" s="254"/>
      <c r="AZ84" s="186"/>
      <c r="BA84" s="186"/>
      <c r="BB84" s="186"/>
      <c r="BC84" s="186"/>
      <c r="BD84" s="189"/>
      <c r="BE84" s="303"/>
    </row>
    <row r="85" spans="1:57" ht="60" customHeight="1" thickBot="1" x14ac:dyDescent="0.3">
      <c r="A85" s="213" t="str">
        <f>IF(C85&lt;&gt;"",VLOOKUP(C85,'Codificacion Riesgos'!$C$50:$D$113,2,FALSE)&amp;"-"&amp;B85,"")</f>
        <v>DACF-1</v>
      </c>
      <c r="B85" s="262">
        <v>1</v>
      </c>
      <c r="C85" s="184" t="s">
        <v>624</v>
      </c>
      <c r="D85" s="254" t="s">
        <v>450</v>
      </c>
      <c r="E85" s="185" t="s">
        <v>755</v>
      </c>
      <c r="F85" s="184" t="s">
        <v>78</v>
      </c>
      <c r="G85" s="184" t="s">
        <v>754</v>
      </c>
      <c r="H85" s="185" t="s">
        <v>753</v>
      </c>
      <c r="I85" s="185" t="s">
        <v>752</v>
      </c>
      <c r="J85" s="191"/>
      <c r="K85" s="185">
        <v>3</v>
      </c>
      <c r="L85" s="309">
        <f>+IF(K85=1,0.2,(+IF(K85=2,0.4,+IF(K85=3,0.6,+IF(K85=4,0.8,+IF(K85=5,1,FALSE))))))</f>
        <v>0.6</v>
      </c>
      <c r="M85" s="206" t="s">
        <v>452</v>
      </c>
      <c r="N85" s="206" t="s">
        <v>452</v>
      </c>
      <c r="O85" s="206" t="s">
        <v>452</v>
      </c>
      <c r="P85" s="206" t="s">
        <v>452</v>
      </c>
      <c r="Q85" s="206" t="s">
        <v>452</v>
      </c>
      <c r="R85" s="206" t="s">
        <v>452</v>
      </c>
      <c r="S85" s="206" t="s">
        <v>453</v>
      </c>
      <c r="T85" s="206" t="s">
        <v>453</v>
      </c>
      <c r="U85" s="206" t="s">
        <v>452</v>
      </c>
      <c r="V85" s="206" t="s">
        <v>453</v>
      </c>
      <c r="W85" s="306" t="str">
        <f>+IF((COUNTIF(M85:V87,"SI")&lt;4),"3",(IF((COUNTIF(M85:V87,"SI")&gt;7),"5",(IF((COUNTIF(M85:V87,"SI")=4),"4",(IF((COUNTIF(M85:V87,"SI")=5),"4",(IF((COUNTIF(M85:V87,"SI")=6),"4",(IF((COUNTIF(M85:V87,"SI")=7),"4","NO REGISTRA")))))))))))</f>
        <v>4</v>
      </c>
      <c r="X85" s="309">
        <f>+IF((W85="3"),0.6,IF((W85="4"),0.8,IF((W85="5"),1,"NO REGISTRA")))</f>
        <v>0.8</v>
      </c>
      <c r="Y85" s="310" t="str">
        <f>+IF(AND(X85=100%,L85&gt;=20%,L85&lt;=100%),"EXTREMO",IF(AND(X85=80%,L85&gt;=20%,L85&lt;=100%),"ALTO",(IF(AND(X85&gt;=20%,X85&lt;=60%,L85=100%),"ALTO",(IF(AND(X85=60%,L85=80%),"ALTO",(IF(AND(X85=60%,L85&gt;=20%,L85&lt;=60%),"MODERADO",(IF(AND(X85=40%,L85&gt;=40%,L85&lt;=80%),"MODERADO",(IF(AND(X85=20%,L85&gt;=60%,L85&lt;=80%),"MODERADO",IF(AND(X85=40%,L85=20%),"BAJO",(IF(AND(X85=20%,L85&gt;=20%,L85&lt;=40%),"BAJO","NO REGISTRA")))))))))))))))</f>
        <v>ALTO</v>
      </c>
      <c r="Z85" s="107" t="s">
        <v>751</v>
      </c>
      <c r="AA85" s="104" t="s">
        <v>15</v>
      </c>
      <c r="AB85" s="104" t="s">
        <v>11</v>
      </c>
      <c r="AC85" s="179">
        <f t="shared" si="11"/>
        <v>0.15</v>
      </c>
      <c r="AD85" s="104" t="s">
        <v>267</v>
      </c>
      <c r="AE85" s="179">
        <f t="shared" si="12"/>
        <v>0.15</v>
      </c>
      <c r="AF85" s="137" t="s">
        <v>268</v>
      </c>
      <c r="AG85" s="180">
        <f t="shared" si="13"/>
        <v>0.15</v>
      </c>
      <c r="AH85" s="109" t="s">
        <v>458</v>
      </c>
      <c r="AI85" s="180">
        <f t="shared" si="14"/>
        <v>0.15</v>
      </c>
      <c r="AJ85" s="138" t="s">
        <v>459</v>
      </c>
      <c r="AK85" s="178">
        <f t="shared" si="15"/>
        <v>0.1</v>
      </c>
      <c r="AL85" s="113" t="s">
        <v>283</v>
      </c>
      <c r="AM85" s="178">
        <f t="shared" si="18"/>
        <v>0.15</v>
      </c>
      <c r="AN85" s="111" t="s">
        <v>722</v>
      </c>
      <c r="AO85" s="178">
        <f t="shared" si="19"/>
        <v>0</v>
      </c>
      <c r="AP85" s="178">
        <f t="shared" si="17"/>
        <v>0.85</v>
      </c>
      <c r="AQ85" s="311">
        <f>AVERAGEIF(AA85:AA87,"&lt;&gt;",AP85:AP87)</f>
        <v>0.85</v>
      </c>
      <c r="AR85" s="312" t="str">
        <f>IF(AQ85=100%,"FUERTE",IF(AND(AQ85&lt;99%,AQ85&gt;=50%),"MODERADO","DEBIL"))</f>
        <v>MODERADO</v>
      </c>
      <c r="AS85" s="316">
        <f>IFERROR(IF(VLOOKUP("PROBABILIDAD",AA85:AA87,1,FALSE)="PROBABILIDAD",1,0),0)</f>
        <v>1</v>
      </c>
      <c r="AT85" s="312">
        <f>IF(AND(AR85="FUERTE",AS85=1),40%,IF(AND(AR85="MODERADO",AS85=1),20%,0))</f>
        <v>0.2</v>
      </c>
      <c r="AU85" s="312">
        <f>L85-AT85</f>
        <v>0.39999999999999997</v>
      </c>
      <c r="AV85" s="312">
        <f>X85</f>
        <v>0.8</v>
      </c>
      <c r="AW85" s="317" t="str">
        <f>+IF(AND(AV85&gt;80%,AV85&lt;=100%,AU85&gt;=0%,AU85&lt;=100%),"EXTREMO",(IF(AND(AV85&gt;60%,AV85&lt;=80%,AU85&gt;=0%,AU85&lt;=100%),"ALTO",(IF(AND(AV85&gt;40%,AV85&lt;=60%,AU85&gt;60%,AU85&lt;=100%),"ALTO",(IF(AND(AV85&gt;=0%,AV85&lt;=40%,AU85&gt;80%,AU85&lt;=100%),"ALTO",(IF(AND(AV85&gt;40%,AV85&lt;=60%,AU85&gt;=0%,AU85&lt;=60%),"MODERADO",(IF(AND(AV85&gt;20%,AV85&lt;=40%,AU85&gt;20%,AU85&lt;=80%),"MODERADO",(IF(AND(AV85&gt;=0%,AV85&lt;=20%,AU85&gt;40%,AU85&lt;=80%),"MODERADO",(IF(AND(AV85&gt;=0%,AV85&lt;=40%,AU85&gt;=0%,AU85&lt;=20%),"BAJO",(IF(AND(AV85&gt;=0%,AV85&lt;=20%,AU85&gt;20%,AU85&lt;=40%),"BAJO","NO REGISTRA")))))))))))))))))</f>
        <v>ALTO</v>
      </c>
      <c r="AX85" s="318"/>
      <c r="AY85" s="254" t="s">
        <v>461</v>
      </c>
      <c r="AZ85" s="184" t="s">
        <v>750</v>
      </c>
      <c r="BA85" s="184" t="s">
        <v>376</v>
      </c>
      <c r="BB85" s="184" t="s">
        <v>749</v>
      </c>
      <c r="BC85" s="184" t="s">
        <v>748</v>
      </c>
      <c r="BD85" s="187" t="s">
        <v>731</v>
      </c>
      <c r="BE85" s="184" t="s">
        <v>470</v>
      </c>
    </row>
    <row r="86" spans="1:57" ht="60" customHeight="1" thickBot="1" x14ac:dyDescent="0.3">
      <c r="A86" s="209"/>
      <c r="B86" s="263"/>
      <c r="C86" s="185"/>
      <c r="D86" s="254"/>
      <c r="E86" s="185"/>
      <c r="F86" s="185"/>
      <c r="G86" s="185"/>
      <c r="H86" s="185"/>
      <c r="I86" s="185"/>
      <c r="J86" s="191"/>
      <c r="K86" s="185"/>
      <c r="L86" s="307"/>
      <c r="M86" s="207"/>
      <c r="N86" s="207"/>
      <c r="O86" s="207"/>
      <c r="P86" s="207"/>
      <c r="Q86" s="207"/>
      <c r="R86" s="207"/>
      <c r="S86" s="207"/>
      <c r="T86" s="207"/>
      <c r="U86" s="207"/>
      <c r="V86" s="207"/>
      <c r="W86" s="307"/>
      <c r="X86" s="307"/>
      <c r="Y86" s="307"/>
      <c r="Z86" s="140" t="s">
        <v>6</v>
      </c>
      <c r="AA86" s="136"/>
      <c r="AB86" s="136"/>
      <c r="AC86" s="179" t="b">
        <f t="shared" si="11"/>
        <v>0</v>
      </c>
      <c r="AD86" s="136"/>
      <c r="AE86" s="179" t="b">
        <f t="shared" si="12"/>
        <v>0</v>
      </c>
      <c r="AF86" s="137"/>
      <c r="AG86" s="180" t="b">
        <f t="shared" si="13"/>
        <v>0</v>
      </c>
      <c r="AH86" s="137"/>
      <c r="AI86" s="180" t="b">
        <f t="shared" si="14"/>
        <v>0</v>
      </c>
      <c r="AJ86" s="138"/>
      <c r="AK86" s="178" t="b">
        <f t="shared" si="15"/>
        <v>0</v>
      </c>
      <c r="AL86" s="139"/>
      <c r="AM86" s="178" t="b">
        <f t="shared" si="18"/>
        <v>0</v>
      </c>
      <c r="AN86" s="138"/>
      <c r="AO86" s="178" t="b">
        <f t="shared" si="19"/>
        <v>0</v>
      </c>
      <c r="AP86" s="178">
        <f t="shared" si="17"/>
        <v>0</v>
      </c>
      <c r="AQ86" s="307"/>
      <c r="AR86" s="307"/>
      <c r="AS86" s="307"/>
      <c r="AT86" s="307"/>
      <c r="AU86" s="307"/>
      <c r="AV86" s="307"/>
      <c r="AW86" s="319"/>
      <c r="AX86" s="320"/>
      <c r="AY86" s="254"/>
      <c r="AZ86" s="185"/>
      <c r="BA86" s="185"/>
      <c r="BB86" s="185"/>
      <c r="BC86" s="185"/>
      <c r="BD86" s="188"/>
      <c r="BE86" s="185"/>
    </row>
    <row r="87" spans="1:57" ht="60" customHeight="1" thickBot="1" x14ac:dyDescent="0.3">
      <c r="A87" s="210"/>
      <c r="B87" s="264"/>
      <c r="C87" s="186"/>
      <c r="D87" s="254"/>
      <c r="E87" s="186"/>
      <c r="F87" s="186"/>
      <c r="G87" s="186"/>
      <c r="H87" s="186"/>
      <c r="I87" s="186"/>
      <c r="J87" s="192"/>
      <c r="K87" s="186"/>
      <c r="L87" s="308"/>
      <c r="M87" s="208"/>
      <c r="N87" s="208"/>
      <c r="O87" s="208"/>
      <c r="P87" s="208"/>
      <c r="Q87" s="208"/>
      <c r="R87" s="208"/>
      <c r="S87" s="208"/>
      <c r="T87" s="208"/>
      <c r="U87" s="208"/>
      <c r="V87" s="208"/>
      <c r="W87" s="308"/>
      <c r="X87" s="308"/>
      <c r="Y87" s="308"/>
      <c r="Z87" s="140" t="s">
        <v>7</v>
      </c>
      <c r="AA87" s="136"/>
      <c r="AB87" s="136"/>
      <c r="AC87" s="179" t="b">
        <f t="shared" si="11"/>
        <v>0</v>
      </c>
      <c r="AD87" s="136"/>
      <c r="AE87" s="179" t="b">
        <f t="shared" si="12"/>
        <v>0</v>
      </c>
      <c r="AF87" s="137"/>
      <c r="AG87" s="180" t="b">
        <f t="shared" si="13"/>
        <v>0</v>
      </c>
      <c r="AH87" s="137"/>
      <c r="AI87" s="180" t="b">
        <f t="shared" si="14"/>
        <v>0</v>
      </c>
      <c r="AJ87" s="138"/>
      <c r="AK87" s="178" t="b">
        <f t="shared" si="15"/>
        <v>0</v>
      </c>
      <c r="AL87" s="139"/>
      <c r="AM87" s="178" t="b">
        <f t="shared" si="18"/>
        <v>0</v>
      </c>
      <c r="AN87" s="138"/>
      <c r="AO87" s="178" t="b">
        <f t="shared" si="19"/>
        <v>0</v>
      </c>
      <c r="AP87" s="178">
        <f t="shared" si="17"/>
        <v>0</v>
      </c>
      <c r="AQ87" s="308"/>
      <c r="AR87" s="308"/>
      <c r="AS87" s="308"/>
      <c r="AT87" s="308"/>
      <c r="AU87" s="308"/>
      <c r="AV87" s="308"/>
      <c r="AW87" s="321"/>
      <c r="AX87" s="322"/>
      <c r="AY87" s="254"/>
      <c r="AZ87" s="186"/>
      <c r="BA87" s="186"/>
      <c r="BB87" s="186"/>
      <c r="BC87" s="186"/>
      <c r="BD87" s="189"/>
      <c r="BE87" s="186"/>
    </row>
    <row r="88" spans="1:57" ht="60" customHeight="1" thickBot="1" x14ac:dyDescent="0.3">
      <c r="A88" s="213" t="str">
        <f>IF(C88&lt;&gt;"",VLOOKUP(C88,'Codificacion Riesgos'!$C$50:$D$113,2,FALSE)&amp;"-"&amp;B88,"")</f>
        <v>DPSE-1</v>
      </c>
      <c r="B88" s="262">
        <v>1</v>
      </c>
      <c r="C88" s="184" t="s">
        <v>622</v>
      </c>
      <c r="D88" s="254" t="s">
        <v>450</v>
      </c>
      <c r="E88" s="185" t="s">
        <v>451</v>
      </c>
      <c r="F88" s="184" t="s">
        <v>78</v>
      </c>
      <c r="G88" s="184" t="s">
        <v>763</v>
      </c>
      <c r="H88" s="185" t="s">
        <v>762</v>
      </c>
      <c r="I88" s="185" t="s">
        <v>761</v>
      </c>
      <c r="J88" s="191"/>
      <c r="K88" s="185">
        <v>1</v>
      </c>
      <c r="L88" s="211">
        <f>+IF(K88=1,0.2,(+IF(K88=2,0.4,+IF(K88=3,0.6,+IF(K88=4,0.8,+IF(K88=5,1,FALSE))))))</f>
        <v>0.2</v>
      </c>
      <c r="M88" s="206" t="s">
        <v>452</v>
      </c>
      <c r="N88" s="206" t="s">
        <v>452</v>
      </c>
      <c r="O88" s="206" t="s">
        <v>452</v>
      </c>
      <c r="P88" s="206" t="s">
        <v>452</v>
      </c>
      <c r="Q88" s="206" t="s">
        <v>452</v>
      </c>
      <c r="R88" s="206" t="s">
        <v>452</v>
      </c>
      <c r="S88" s="206" t="s">
        <v>453</v>
      </c>
      <c r="T88" s="206" t="s">
        <v>453</v>
      </c>
      <c r="U88" s="206" t="s">
        <v>452</v>
      </c>
      <c r="V88" s="206" t="s">
        <v>453</v>
      </c>
      <c r="W88" s="209" t="str">
        <f>+IF((COUNTIF(M88:V90,"SI")&lt;4),"3",(IF((COUNTIF(M88:V90,"SI")&gt;7),"5",(IF((COUNTIF(M88:V90,"SI")=4),"4",(IF((COUNTIF(M88:V90,"SI")=5),"4",(IF((COUNTIF(M88:V90,"SI")=6),"4",(IF((COUNTIF(M88:V90,"SI")=7),"4","NO REGISTRA")))))))))))</f>
        <v>4</v>
      </c>
      <c r="X88" s="211">
        <f>+IF((W88="3"),0.6,IF((W88="4"),0.8,IF((W88="5"),1,"NO REGISTRA")))</f>
        <v>0.8</v>
      </c>
      <c r="Y88" s="213" t="str">
        <f>+IF(AND(X88=100%,L88&gt;=20%,L88&lt;=100%),"EXTREMO",IF(AND(X88=80%,L88&gt;=20%,L88&lt;=100%),"ALTO",(IF(AND(X88&gt;=20%,X88&lt;=60%,L88=100%),"ALTO",(IF(AND(X88=60%,L88=80%),"ALTO",(IF(AND(X88=60%,L88&gt;=20%,L88&lt;=60%),"MODERADO",(IF(AND(X88=40%,L88&gt;=40%,L88&lt;=80%),"MODERADO",(IF(AND(X88=20%,L88&gt;=60%,L88&lt;=80%),"MODERADO",IF(AND(X88=40%,L88=20%),"BAJO",(IF(AND(X88=20%,L88&gt;=20%,L88&lt;=40%),"BAJO","NO REGISTRA")))))))))))))))</f>
        <v>ALTO</v>
      </c>
      <c r="Z88" s="107" t="s">
        <v>760</v>
      </c>
      <c r="AA88" s="104" t="s">
        <v>15</v>
      </c>
      <c r="AB88" s="104" t="s">
        <v>11</v>
      </c>
      <c r="AC88" s="108">
        <f t="shared" si="11"/>
        <v>0.15</v>
      </c>
      <c r="AD88" s="104" t="s">
        <v>267</v>
      </c>
      <c r="AE88" s="108">
        <f t="shared" si="12"/>
        <v>0.15</v>
      </c>
      <c r="AF88" s="109" t="s">
        <v>268</v>
      </c>
      <c r="AG88" s="110">
        <f t="shared" si="13"/>
        <v>0.15</v>
      </c>
      <c r="AH88" s="109" t="s">
        <v>458</v>
      </c>
      <c r="AI88" s="110">
        <f t="shared" si="14"/>
        <v>0.15</v>
      </c>
      <c r="AJ88" s="111" t="s">
        <v>459</v>
      </c>
      <c r="AK88" s="112">
        <f t="shared" si="15"/>
        <v>0.1</v>
      </c>
      <c r="AL88" s="113" t="s">
        <v>283</v>
      </c>
      <c r="AM88" s="112">
        <f t="shared" si="18"/>
        <v>0.15</v>
      </c>
      <c r="AN88" s="111" t="s">
        <v>460</v>
      </c>
      <c r="AO88" s="112">
        <f t="shared" si="19"/>
        <v>0.15</v>
      </c>
      <c r="AP88" s="114">
        <f t="shared" si="17"/>
        <v>1</v>
      </c>
      <c r="AQ88" s="214">
        <f>AVERAGEIF(AA88:AA90,"&lt;&gt;",AP88:AP90)</f>
        <v>0.97500000000000009</v>
      </c>
      <c r="AR88" s="199" t="str">
        <f>IF(AQ88=100%,"FUERTE",IF(AND(AQ88&lt;99%,AQ88&gt;=50%),"MODERADO","DEBIL"))</f>
        <v>MODERADO</v>
      </c>
      <c r="AS88" s="217">
        <f>IFERROR(IF(VLOOKUP("PROBABILIDAD",AA88:AA90,1,FALSE)="PROBABILIDAD",1,0),0)</f>
        <v>1</v>
      </c>
      <c r="AT88" s="199">
        <f>IF(AND(AR88="FUERTE",AS88=1),40%,IF(AND(AR88="MODERADO",AS88=1),20%,0))</f>
        <v>0.2</v>
      </c>
      <c r="AU88" s="202">
        <f>L88-AT88</f>
        <v>0</v>
      </c>
      <c r="AV88" s="202">
        <f>X88</f>
        <v>0.8</v>
      </c>
      <c r="AW88" s="193" t="str">
        <f>+IF(AND(AV88&gt;80%,AV88&lt;=100%,AU88&gt;=0%,AU88&lt;=100%),"EXTREMO",(IF(AND(AV88&gt;60%,AV88&lt;=80%,AU88&gt;=0%,AU88&lt;=100%),"ALTO",(IF(AND(AV88&gt;40%,AV88&lt;=60%,AU88&gt;60%,AU88&lt;=100%),"ALTO",(IF(AND(AV88&gt;=0%,AV88&lt;=40%,AU88&gt;80%,AU88&lt;=100%),"ALTO",(IF(AND(AV88&gt;40%,AV88&lt;=60%,AU88&gt;=0%,AU88&lt;=60%),"MODERADO",(IF(AND(AV88&gt;20%,AV88&lt;=40%,AU88&gt;20%,AU88&lt;=80%),"MODERADO",(IF(AND(AV88&gt;=0%,AV88&lt;=20%,AU88&gt;40%,AU88&lt;=80%),"MODERADO",(IF(AND(AV88&gt;=0%,AV88&lt;=40%,AU88&gt;=0%,AU88&lt;=20%),"BAJO",(IF(AND(AV88&gt;=0%,AV88&lt;=20%,AU88&gt;20%,AU88&lt;=40%),"BAJO","NO REGISTRA")))))))))))))))))</f>
        <v>ALTO</v>
      </c>
      <c r="AX88" s="194"/>
      <c r="AY88" s="205" t="s">
        <v>475</v>
      </c>
      <c r="AZ88" s="184" t="s">
        <v>759</v>
      </c>
      <c r="BA88" s="184" t="s">
        <v>416</v>
      </c>
      <c r="BB88" s="184" t="s">
        <v>758</v>
      </c>
      <c r="BC88" s="184" t="s">
        <v>757</v>
      </c>
      <c r="BD88" s="294">
        <v>44926</v>
      </c>
      <c r="BE88" s="187" t="s">
        <v>470</v>
      </c>
    </row>
    <row r="89" spans="1:57" ht="60" customHeight="1" thickBot="1" x14ac:dyDescent="0.3">
      <c r="A89" s="209"/>
      <c r="B89" s="263"/>
      <c r="C89" s="185"/>
      <c r="D89" s="254"/>
      <c r="E89" s="185"/>
      <c r="F89" s="185"/>
      <c r="G89" s="185"/>
      <c r="H89" s="185"/>
      <c r="I89" s="185"/>
      <c r="J89" s="191"/>
      <c r="K89" s="185"/>
      <c r="L89" s="211"/>
      <c r="M89" s="207"/>
      <c r="N89" s="207"/>
      <c r="O89" s="207"/>
      <c r="P89" s="207"/>
      <c r="Q89" s="207"/>
      <c r="R89" s="207"/>
      <c r="S89" s="207"/>
      <c r="T89" s="207"/>
      <c r="U89" s="207"/>
      <c r="V89" s="207"/>
      <c r="W89" s="209"/>
      <c r="X89" s="211"/>
      <c r="Y89" s="209"/>
      <c r="Z89" s="117" t="s">
        <v>756</v>
      </c>
      <c r="AA89" s="104" t="s">
        <v>15</v>
      </c>
      <c r="AB89" s="104" t="s">
        <v>14</v>
      </c>
      <c r="AC89" s="108">
        <f t="shared" ref="AC89:AC105" si="20">+IF(AB89="Preventivo",0.15,IF(AB89="Detectivo",0.1,IF(AB89="Correctivo",0,FALSE)))</f>
        <v>0.1</v>
      </c>
      <c r="AD89" s="104" t="s">
        <v>267</v>
      </c>
      <c r="AE89" s="108">
        <f t="shared" ref="AE89:AE105" si="21">+IF(AD89="Asignado",0.15,IF(AD89="No asignado",0,FALSE))</f>
        <v>0.15</v>
      </c>
      <c r="AF89" s="109" t="s">
        <v>268</v>
      </c>
      <c r="AG89" s="110">
        <f t="shared" ref="AG89:AG105" si="22">+IF(AF89="Adecuado",0.15,IF(AF89="Inadecuado",0,FALSE))</f>
        <v>0.15</v>
      </c>
      <c r="AH89" s="109" t="s">
        <v>458</v>
      </c>
      <c r="AI89" s="110">
        <f t="shared" ref="AI89:AI105" si="23">+IF(AH89="Oportuno",0.15,IF(AH89="Inoportuno",0,FALSE))</f>
        <v>0.15</v>
      </c>
      <c r="AJ89" s="111" t="s">
        <v>459</v>
      </c>
      <c r="AK89" s="112">
        <f t="shared" ref="AK89:AK105" si="24">+IF(AJ89="Completa",0.1,IF(AJ89="Incompleta",0.1/2,IF(AJ89="No existe",0,FALSE)))</f>
        <v>0.1</v>
      </c>
      <c r="AL89" s="113" t="s">
        <v>283</v>
      </c>
      <c r="AM89" s="112">
        <f t="shared" si="18"/>
        <v>0.15</v>
      </c>
      <c r="AN89" s="111" t="s">
        <v>460</v>
      </c>
      <c r="AO89" s="112">
        <f t="shared" si="19"/>
        <v>0.15</v>
      </c>
      <c r="AP89" s="114">
        <f t="shared" si="17"/>
        <v>0.95000000000000007</v>
      </c>
      <c r="AQ89" s="215"/>
      <c r="AR89" s="200"/>
      <c r="AS89" s="218"/>
      <c r="AT89" s="200"/>
      <c r="AU89" s="203"/>
      <c r="AV89" s="203"/>
      <c r="AW89" s="195"/>
      <c r="AX89" s="196"/>
      <c r="AY89" s="205"/>
      <c r="AZ89" s="185"/>
      <c r="BA89" s="185"/>
      <c r="BB89" s="185"/>
      <c r="BC89" s="185"/>
      <c r="BD89" s="188"/>
      <c r="BE89" s="188"/>
    </row>
    <row r="90" spans="1:57" ht="60" customHeight="1" thickBot="1" x14ac:dyDescent="0.3">
      <c r="A90" s="210"/>
      <c r="B90" s="264"/>
      <c r="C90" s="186"/>
      <c r="D90" s="254"/>
      <c r="E90" s="186"/>
      <c r="F90" s="186"/>
      <c r="G90" s="186"/>
      <c r="H90" s="186"/>
      <c r="I90" s="186"/>
      <c r="J90" s="192"/>
      <c r="K90" s="186"/>
      <c r="L90" s="212"/>
      <c r="M90" s="208"/>
      <c r="N90" s="208"/>
      <c r="O90" s="208"/>
      <c r="P90" s="208"/>
      <c r="Q90" s="208"/>
      <c r="R90" s="208"/>
      <c r="S90" s="208"/>
      <c r="T90" s="208"/>
      <c r="U90" s="208"/>
      <c r="V90" s="208"/>
      <c r="W90" s="210"/>
      <c r="X90" s="212"/>
      <c r="Y90" s="210"/>
      <c r="Z90" s="117" t="s">
        <v>7</v>
      </c>
      <c r="AA90" s="104"/>
      <c r="AB90" s="104"/>
      <c r="AC90" s="179" t="b">
        <f t="shared" si="20"/>
        <v>0</v>
      </c>
      <c r="AD90" s="136"/>
      <c r="AE90" s="179" t="b">
        <f t="shared" si="21"/>
        <v>0</v>
      </c>
      <c r="AF90" s="137"/>
      <c r="AG90" s="180" t="b">
        <f t="shared" si="22"/>
        <v>0</v>
      </c>
      <c r="AH90" s="137"/>
      <c r="AI90" s="180" t="b">
        <f t="shared" si="23"/>
        <v>0</v>
      </c>
      <c r="AJ90" s="138"/>
      <c r="AK90" s="178" t="b">
        <f t="shared" si="24"/>
        <v>0</v>
      </c>
      <c r="AL90" s="139"/>
      <c r="AM90" s="178" t="b">
        <f t="shared" si="18"/>
        <v>0</v>
      </c>
      <c r="AN90" s="138"/>
      <c r="AO90" s="178" t="b">
        <f t="shared" si="19"/>
        <v>0</v>
      </c>
      <c r="AP90" s="114">
        <f t="shared" si="17"/>
        <v>0</v>
      </c>
      <c r="AQ90" s="216"/>
      <c r="AR90" s="201"/>
      <c r="AS90" s="219"/>
      <c r="AT90" s="201"/>
      <c r="AU90" s="204"/>
      <c r="AV90" s="204"/>
      <c r="AW90" s="197"/>
      <c r="AX90" s="198"/>
      <c r="AY90" s="205"/>
      <c r="AZ90" s="186"/>
      <c r="BA90" s="186"/>
      <c r="BB90" s="186"/>
      <c r="BC90" s="186"/>
      <c r="BD90" s="189"/>
      <c r="BE90" s="189"/>
    </row>
    <row r="91" spans="1:57" ht="60" customHeight="1" thickBot="1" x14ac:dyDescent="0.3">
      <c r="A91" s="213" t="str">
        <f>IF(C91&lt;&gt;"",VLOOKUP(C91,'Codificacion Riesgos'!$C$50:$D$113,2,FALSE)&amp;"-"&amp;B91,"")</f>
        <v>DE-1</v>
      </c>
      <c r="B91" s="262">
        <v>1</v>
      </c>
      <c r="C91" s="184" t="s">
        <v>417</v>
      </c>
      <c r="D91" s="254" t="s">
        <v>450</v>
      </c>
      <c r="E91" s="185" t="s">
        <v>451</v>
      </c>
      <c r="F91" s="184" t="s">
        <v>78</v>
      </c>
      <c r="G91" s="184" t="s">
        <v>772</v>
      </c>
      <c r="H91" s="185" t="s">
        <v>771</v>
      </c>
      <c r="I91" s="185" t="s">
        <v>770</v>
      </c>
      <c r="J91" s="191"/>
      <c r="K91" s="185">
        <v>4</v>
      </c>
      <c r="L91" s="211">
        <f>+IF(K91=1,0.2,(+IF(K91=2,0.4,+IF(K91=3,0.6,+IF(K91=4,0.8,+IF(K91=5,1,FALSE))))))</f>
        <v>0.8</v>
      </c>
      <c r="M91" s="206" t="s">
        <v>452</v>
      </c>
      <c r="N91" s="206" t="s">
        <v>452</v>
      </c>
      <c r="O91" s="206" t="s">
        <v>452</v>
      </c>
      <c r="P91" s="206" t="s">
        <v>452</v>
      </c>
      <c r="Q91" s="206" t="s">
        <v>452</v>
      </c>
      <c r="R91" s="206" t="s">
        <v>452</v>
      </c>
      <c r="S91" s="206" t="s">
        <v>453</v>
      </c>
      <c r="T91" s="206" t="s">
        <v>453</v>
      </c>
      <c r="U91" s="206" t="s">
        <v>452</v>
      </c>
      <c r="V91" s="206" t="s">
        <v>453</v>
      </c>
      <c r="W91" s="209" t="str">
        <f>+IF((COUNTIF(M91:V93,"SI")&lt;4),"3",(IF((COUNTIF(M91:V93,"SI")&gt;7),"5",(IF((COUNTIF(M91:V93,"SI")=4),"4",(IF((COUNTIF(M91:V93,"SI")=5),"4",(IF((COUNTIF(M91:V93,"SI")=6),"4",(IF((COUNTIF(M91:V93,"SI")=7),"4","NO REGISTRA")))))))))))</f>
        <v>4</v>
      </c>
      <c r="X91" s="211">
        <f>+IF((W91="3"),0.6,IF((W91="4"),0.8,IF((W91="5"),1,"NO REGISTRA")))</f>
        <v>0.8</v>
      </c>
      <c r="Y91" s="213" t="str">
        <f>+IF(AND(X91=100%,L91&gt;=20%,L91&lt;=100%),"EXTREMO",IF(AND(X91=80%,L91&gt;=20%,L91&lt;=100%),"ALTO",(IF(AND(X91&gt;=20%,X91&lt;=60%,L91=100%),"ALTO",(IF(AND(X91=60%,L91=80%),"ALTO",(IF(AND(X91=60%,L91&gt;=20%,L91&lt;=60%),"MODERADO",(IF(AND(X91=40%,L91&gt;=40%,L91&lt;=80%),"MODERADO",(IF(AND(X91=20%,L91&gt;=60%,L91&lt;=80%),"MODERADO",IF(AND(X91=40%,L91=20%),"BAJO",(IF(AND(X91=20%,L91&gt;=20%,L91&lt;=40%),"BAJO","NO REGISTRA")))))))))))))))</f>
        <v>ALTO</v>
      </c>
      <c r="Z91" s="117" t="s">
        <v>769</v>
      </c>
      <c r="AA91" s="104" t="s">
        <v>15</v>
      </c>
      <c r="AB91" s="104" t="s">
        <v>11</v>
      </c>
      <c r="AC91" s="108">
        <f t="shared" si="20"/>
        <v>0.15</v>
      </c>
      <c r="AD91" s="104" t="s">
        <v>267</v>
      </c>
      <c r="AE91" s="108">
        <f t="shared" si="21"/>
        <v>0.15</v>
      </c>
      <c r="AF91" s="109" t="s">
        <v>268</v>
      </c>
      <c r="AG91" s="110">
        <f t="shared" si="22"/>
        <v>0.15</v>
      </c>
      <c r="AH91" s="109" t="s">
        <v>458</v>
      </c>
      <c r="AI91" s="110">
        <f t="shared" si="23"/>
        <v>0.15</v>
      </c>
      <c r="AJ91" s="111" t="s">
        <v>459</v>
      </c>
      <c r="AK91" s="112">
        <f t="shared" si="24"/>
        <v>0.1</v>
      </c>
      <c r="AL91" s="113" t="s">
        <v>283</v>
      </c>
      <c r="AM91" s="112">
        <f t="shared" si="18"/>
        <v>0.15</v>
      </c>
      <c r="AN91" s="111" t="s">
        <v>460</v>
      </c>
      <c r="AO91" s="112">
        <f t="shared" si="19"/>
        <v>0.15</v>
      </c>
      <c r="AP91" s="114">
        <f t="shared" si="17"/>
        <v>1</v>
      </c>
      <c r="AQ91" s="214">
        <f>AVERAGEIF(AA91:AA93,"&lt;&gt;",AP91:AP93)</f>
        <v>0.96666666666666679</v>
      </c>
      <c r="AR91" s="199" t="str">
        <f>IF(AQ91=100%,"FUERTE",IF(AND(AQ91&lt;99%,AQ91&gt;=50%),"MODERADO","DEBIL"))</f>
        <v>MODERADO</v>
      </c>
      <c r="AS91" s="217">
        <f>IFERROR(IF(VLOOKUP("PROBABILIDAD",AA91:AA93,1,FALSE)="PROBABILIDAD",1,0),0)</f>
        <v>1</v>
      </c>
      <c r="AT91" s="199">
        <f>IF(AND(AR91="FUERTE",AS91=1),40%,IF(AND(AR91="MODERADO",AS91=1),20%,0))</f>
        <v>0.2</v>
      </c>
      <c r="AU91" s="202">
        <f>L91-AT91</f>
        <v>0.60000000000000009</v>
      </c>
      <c r="AV91" s="202">
        <f>X91</f>
        <v>0.8</v>
      </c>
      <c r="AW91" s="193" t="str">
        <f>+IF(AND(AV91&gt;80%,AV91&lt;=100%,AU91&gt;=0%,AU91&lt;=100%),"EXTREMO",(IF(AND(AV91&gt;60%,AV91&lt;=80%,AU91&gt;=0%,AU91&lt;=100%),"ALTO",(IF(AND(AV91&gt;40%,AV91&lt;=60%,AU91&gt;60%,AU91&lt;=100%),"ALTO",(IF(AND(AV91&gt;=0%,AV91&lt;=40%,AU91&gt;80%,AU91&lt;=100%),"ALTO",(IF(AND(AV91&gt;40%,AV91&lt;=60%,AU91&gt;=0%,AU91&lt;=60%),"MODERADO",(IF(AND(AV91&gt;20%,AV91&lt;=40%,AU91&gt;20%,AU91&lt;=80%),"MODERADO",(IF(AND(AV91&gt;=0%,AV91&lt;=20%,AU91&gt;40%,AU91&lt;=80%),"MODERADO",(IF(AND(AV91&gt;=0%,AV91&lt;=40%,AU91&gt;=0%,AU91&lt;=20%),"BAJO",(IF(AND(AV91&gt;=0%,AV91&lt;=20%,AU91&gt;20%,AU91&lt;=40%),"BAJO","NO REGISTRA")))))))))))))))))</f>
        <v>ALTO</v>
      </c>
      <c r="AX91" s="194"/>
      <c r="AY91" s="205" t="s">
        <v>475</v>
      </c>
      <c r="AZ91" s="323" t="s">
        <v>768</v>
      </c>
      <c r="BA91" s="187"/>
      <c r="BB91" s="184" t="s">
        <v>767</v>
      </c>
      <c r="BC91" s="184" t="s">
        <v>766</v>
      </c>
      <c r="BD91" s="294">
        <v>44926</v>
      </c>
      <c r="BE91" s="187" t="s">
        <v>470</v>
      </c>
    </row>
    <row r="92" spans="1:57" ht="60" customHeight="1" thickBot="1" x14ac:dyDescent="0.3">
      <c r="A92" s="209"/>
      <c r="B92" s="263"/>
      <c r="C92" s="185"/>
      <c r="D92" s="254"/>
      <c r="E92" s="185"/>
      <c r="F92" s="185"/>
      <c r="G92" s="185"/>
      <c r="H92" s="185"/>
      <c r="I92" s="185"/>
      <c r="J92" s="191"/>
      <c r="K92" s="185"/>
      <c r="L92" s="211"/>
      <c r="M92" s="207"/>
      <c r="N92" s="207"/>
      <c r="O92" s="207"/>
      <c r="P92" s="207"/>
      <c r="Q92" s="207"/>
      <c r="R92" s="207"/>
      <c r="S92" s="207"/>
      <c r="T92" s="207"/>
      <c r="U92" s="207"/>
      <c r="V92" s="207"/>
      <c r="W92" s="209"/>
      <c r="X92" s="211"/>
      <c r="Y92" s="209"/>
      <c r="Z92" s="117" t="s">
        <v>765</v>
      </c>
      <c r="AA92" s="104" t="s">
        <v>15</v>
      </c>
      <c r="AB92" s="104" t="s">
        <v>14</v>
      </c>
      <c r="AC92" s="108">
        <f t="shared" si="20"/>
        <v>0.1</v>
      </c>
      <c r="AD92" s="104" t="s">
        <v>267</v>
      </c>
      <c r="AE92" s="108">
        <f t="shared" si="21"/>
        <v>0.15</v>
      </c>
      <c r="AF92" s="109" t="s">
        <v>268</v>
      </c>
      <c r="AG92" s="110">
        <f t="shared" si="22"/>
        <v>0.15</v>
      </c>
      <c r="AH92" s="109" t="s">
        <v>458</v>
      </c>
      <c r="AI92" s="110">
        <f t="shared" si="23"/>
        <v>0.15</v>
      </c>
      <c r="AJ92" s="111" t="s">
        <v>459</v>
      </c>
      <c r="AK92" s="112">
        <f t="shared" si="24"/>
        <v>0.1</v>
      </c>
      <c r="AL92" s="113" t="s">
        <v>283</v>
      </c>
      <c r="AM92" s="112">
        <f t="shared" si="18"/>
        <v>0.15</v>
      </c>
      <c r="AN92" s="111" t="s">
        <v>460</v>
      </c>
      <c r="AO92" s="112">
        <f t="shared" si="19"/>
        <v>0.15</v>
      </c>
      <c r="AP92" s="114">
        <f t="shared" si="17"/>
        <v>0.95000000000000007</v>
      </c>
      <c r="AQ92" s="215"/>
      <c r="AR92" s="200"/>
      <c r="AS92" s="218"/>
      <c r="AT92" s="200"/>
      <c r="AU92" s="203"/>
      <c r="AV92" s="203"/>
      <c r="AW92" s="195"/>
      <c r="AX92" s="196"/>
      <c r="AY92" s="205"/>
      <c r="AZ92" s="324"/>
      <c r="BA92" s="188"/>
      <c r="BB92" s="185"/>
      <c r="BC92" s="188"/>
      <c r="BD92" s="188"/>
      <c r="BE92" s="188"/>
    </row>
    <row r="93" spans="1:57" ht="60" customHeight="1" thickBot="1" x14ac:dyDescent="0.3">
      <c r="A93" s="210"/>
      <c r="B93" s="264"/>
      <c r="C93" s="186"/>
      <c r="D93" s="254"/>
      <c r="E93" s="185"/>
      <c r="F93" s="185"/>
      <c r="G93" s="185"/>
      <c r="H93" s="185"/>
      <c r="I93" s="185"/>
      <c r="J93" s="191"/>
      <c r="K93" s="185"/>
      <c r="L93" s="211"/>
      <c r="M93" s="207"/>
      <c r="N93" s="207"/>
      <c r="O93" s="207"/>
      <c r="P93" s="207"/>
      <c r="Q93" s="207"/>
      <c r="R93" s="207"/>
      <c r="S93" s="207"/>
      <c r="T93" s="207"/>
      <c r="U93" s="207"/>
      <c r="V93" s="207"/>
      <c r="W93" s="209"/>
      <c r="X93" s="211"/>
      <c r="Y93" s="209"/>
      <c r="Z93" s="117" t="s">
        <v>764</v>
      </c>
      <c r="AA93" s="104" t="s">
        <v>15</v>
      </c>
      <c r="AB93" s="104" t="s">
        <v>14</v>
      </c>
      <c r="AC93" s="108">
        <f t="shared" si="20"/>
        <v>0.1</v>
      </c>
      <c r="AD93" s="104" t="s">
        <v>267</v>
      </c>
      <c r="AE93" s="108">
        <f t="shared" si="21"/>
        <v>0.15</v>
      </c>
      <c r="AF93" s="109" t="s">
        <v>268</v>
      </c>
      <c r="AG93" s="110">
        <f t="shared" si="22"/>
        <v>0.15</v>
      </c>
      <c r="AH93" s="109" t="s">
        <v>458</v>
      </c>
      <c r="AI93" s="110">
        <f t="shared" si="23"/>
        <v>0.15</v>
      </c>
      <c r="AJ93" s="111" t="s">
        <v>459</v>
      </c>
      <c r="AK93" s="112">
        <f t="shared" si="24"/>
        <v>0.1</v>
      </c>
      <c r="AL93" s="113" t="s">
        <v>283</v>
      </c>
      <c r="AM93" s="112">
        <f t="shared" si="18"/>
        <v>0.15</v>
      </c>
      <c r="AN93" s="111" t="s">
        <v>460</v>
      </c>
      <c r="AO93" s="112">
        <f t="shared" si="19"/>
        <v>0.15</v>
      </c>
      <c r="AP93" s="114">
        <f t="shared" si="17"/>
        <v>0.95000000000000007</v>
      </c>
      <c r="AQ93" s="215"/>
      <c r="AR93" s="200"/>
      <c r="AS93" s="218"/>
      <c r="AT93" s="200"/>
      <c r="AU93" s="203"/>
      <c r="AV93" s="203"/>
      <c r="AW93" s="195"/>
      <c r="AX93" s="196"/>
      <c r="AY93" s="205"/>
      <c r="AZ93" s="324"/>
      <c r="BA93" s="188"/>
      <c r="BB93" s="185"/>
      <c r="BC93" s="188"/>
      <c r="BD93" s="188"/>
      <c r="BE93" s="188"/>
    </row>
    <row r="94" spans="1:57" ht="60" customHeight="1" thickBot="1" x14ac:dyDescent="0.3">
      <c r="A94" s="213" t="str">
        <f>IF(C94&lt;&gt;"",VLOOKUP(C94,'Codificacion Riesgos'!$C$50:$D$113,2,FALSE)&amp;"-"&amp;B94,"")</f>
        <v>DAF-1</v>
      </c>
      <c r="B94" s="262">
        <v>1</v>
      </c>
      <c r="C94" s="184" t="s">
        <v>134</v>
      </c>
      <c r="D94" s="254" t="s">
        <v>450</v>
      </c>
      <c r="E94" s="184" t="s">
        <v>451</v>
      </c>
      <c r="F94" s="184" t="s">
        <v>78</v>
      </c>
      <c r="G94" s="184" t="s">
        <v>787</v>
      </c>
      <c r="H94" s="184" t="s">
        <v>786</v>
      </c>
      <c r="I94" s="184" t="s">
        <v>785</v>
      </c>
      <c r="J94" s="191"/>
      <c r="K94" s="184">
        <v>2</v>
      </c>
      <c r="L94" s="295">
        <f>+IF(K94=1,0.2,(+IF(K94=2,0.4,+IF(K94=3,0.6,+IF(K94=4,0.8,+IF(K94=5,1,FALSE))))))</f>
        <v>0.4</v>
      </c>
      <c r="M94" s="206" t="s">
        <v>452</v>
      </c>
      <c r="N94" s="206" t="s">
        <v>452</v>
      </c>
      <c r="O94" s="206" t="s">
        <v>453</v>
      </c>
      <c r="P94" s="206" t="s">
        <v>452</v>
      </c>
      <c r="Q94" s="206" t="s">
        <v>452</v>
      </c>
      <c r="R94" s="206" t="s">
        <v>452</v>
      </c>
      <c r="S94" s="206" t="s">
        <v>453</v>
      </c>
      <c r="T94" s="206" t="s">
        <v>453</v>
      </c>
      <c r="U94" s="206" t="s">
        <v>453</v>
      </c>
      <c r="V94" s="206" t="s">
        <v>453</v>
      </c>
      <c r="W94" s="209" t="str">
        <f>+IF((COUNTIF(M94:V96,"SI")&lt;4),"3",(IF((COUNTIF(M94:V96,"SI")&gt;7),"5",(IF((COUNTIF(M94:V96,"SI")=4),"4",(IF((COUNTIF(M94:V96,"SI")=5),"4",(IF((COUNTIF(M94:V96,"SI")=6),"4",(IF((COUNTIF(M94:V96,"SI")=7),"4","NO REGISTRA")))))))))))</f>
        <v>4</v>
      </c>
      <c r="X94" s="211">
        <f>+IF((W94="3"),0.6,IF((W94="4"),0.8,IF((W94="5"),1,"NO REGISTRA")))</f>
        <v>0.8</v>
      </c>
      <c r="Y94" s="213" t="str">
        <f>+IF(AND(X94=100%,L94&gt;=20%,L94&lt;=100%),"EXTREMO",IF(AND(X94=80%,L94&gt;=20%,L94&lt;=100%),"ALTO",(IF(AND(X94&gt;=20%,X94&lt;=60%,L94=100%),"ALTO",(IF(AND(X94=60%,L94=80%),"ALTO",(IF(AND(X94=60%,L94&gt;=20%,L94&lt;=60%),"MODERADO",(IF(AND(X94=40%,L94&gt;=40%,L94&lt;=80%),"MODERADO",(IF(AND(X94=20%,L94&gt;=60%,L94&lt;=80%),"MODERADO",IF(AND(X94=40%,L94=20%),"BAJO",(IF(AND(X94=20%,L94&gt;=20%,L94&lt;=40%),"BAJO","NO REGISTRA")))))))))))))))</f>
        <v>ALTO</v>
      </c>
      <c r="Z94" s="107" t="s">
        <v>784</v>
      </c>
      <c r="AA94" s="104" t="s">
        <v>15</v>
      </c>
      <c r="AB94" s="104" t="s">
        <v>11</v>
      </c>
      <c r="AC94" s="108">
        <f t="shared" si="20"/>
        <v>0.15</v>
      </c>
      <c r="AD94" s="104" t="s">
        <v>267</v>
      </c>
      <c r="AE94" s="108">
        <f t="shared" si="21"/>
        <v>0.15</v>
      </c>
      <c r="AF94" s="109" t="s">
        <v>268</v>
      </c>
      <c r="AG94" s="110">
        <f t="shared" si="22"/>
        <v>0.15</v>
      </c>
      <c r="AH94" s="109" t="s">
        <v>458</v>
      </c>
      <c r="AI94" s="110">
        <f t="shared" si="23"/>
        <v>0.15</v>
      </c>
      <c r="AJ94" s="111" t="s">
        <v>459</v>
      </c>
      <c r="AK94" s="112">
        <f t="shared" si="24"/>
        <v>0.1</v>
      </c>
      <c r="AL94" s="113" t="s">
        <v>283</v>
      </c>
      <c r="AM94" s="112">
        <f t="shared" si="18"/>
        <v>0.15</v>
      </c>
      <c r="AN94" s="111" t="s">
        <v>460</v>
      </c>
      <c r="AO94" s="112">
        <f t="shared" si="19"/>
        <v>0.15</v>
      </c>
      <c r="AP94" s="114">
        <f t="shared" si="17"/>
        <v>1</v>
      </c>
      <c r="AQ94" s="214">
        <f>AVERAGEIF(AA94:AA96,"&lt;&gt;",AP94:AP96)</f>
        <v>0.97500000000000009</v>
      </c>
      <c r="AR94" s="199" t="str">
        <f>IF(AQ94=100%,"FUERTE",IF(AND(AQ94&lt;99%,AQ94&gt;=50%),"MODERADO","DEBIL"))</f>
        <v>MODERADO</v>
      </c>
      <c r="AS94" s="217">
        <f>IFERROR(IF(VLOOKUP("PROBABILIDAD",AA94:AA96,1,FALSE)="PROBABILIDAD",1,0),0)</f>
        <v>1</v>
      </c>
      <c r="AT94" s="199">
        <f>IF(AND(AR94="FUERTE",AS94=1),40%,IF(AND(AR94="MODERADO",AS94=1),20%,0))</f>
        <v>0.2</v>
      </c>
      <c r="AU94" s="202">
        <f>L94-AT94</f>
        <v>0.2</v>
      </c>
      <c r="AV94" s="202">
        <f>X94</f>
        <v>0.8</v>
      </c>
      <c r="AW94" s="193" t="str">
        <f>+IF(AND(AV94&gt;80%,AV94&lt;=100%,AU94&gt;=0%,AU94&lt;=100%),"EXTREMO",(IF(AND(AV94&gt;60%,AV94&lt;=80%,AU94&gt;=0%,AU94&lt;=100%),"ALTO",(IF(AND(AV94&gt;40%,AV94&lt;=60%,AU94&gt;60%,AU94&lt;=100%),"ALTO",(IF(AND(AV94&gt;=0%,AV94&lt;=40%,AU94&gt;80%,AU94&lt;=100%),"ALTO",(IF(AND(AV94&gt;40%,AV94&lt;=60%,AU94&gt;=0%,AU94&lt;=60%),"MODERADO",(IF(AND(AV94&gt;20%,AV94&lt;=40%,AU94&gt;20%,AU94&lt;=80%),"MODERADO",(IF(AND(AV94&gt;=0%,AV94&lt;=20%,AU94&gt;40%,AU94&lt;=80%),"MODERADO",(IF(AND(AV94&gt;=0%,AV94&lt;=40%,AU94&gt;=0%,AU94&lt;=20%),"BAJO",(IF(AND(AV94&gt;=0%,AV94&lt;=20%,AU94&gt;20%,AU94&lt;=40%),"BAJO","NO REGISTRA")))))))))))))))))</f>
        <v>ALTO</v>
      </c>
      <c r="AX94" s="194"/>
      <c r="AY94" s="205" t="s">
        <v>475</v>
      </c>
      <c r="AZ94" s="323" t="s">
        <v>783</v>
      </c>
      <c r="BA94" s="184" t="s">
        <v>420</v>
      </c>
      <c r="BB94" s="184" t="s">
        <v>782</v>
      </c>
      <c r="BC94" s="184" t="s">
        <v>781</v>
      </c>
      <c r="BD94" s="294">
        <v>44926</v>
      </c>
      <c r="BE94" s="187" t="s">
        <v>470</v>
      </c>
    </row>
    <row r="95" spans="1:57" ht="79.5" customHeight="1" thickBot="1" x14ac:dyDescent="0.3">
      <c r="A95" s="209"/>
      <c r="B95" s="263"/>
      <c r="C95" s="185"/>
      <c r="D95" s="254"/>
      <c r="E95" s="185"/>
      <c r="F95" s="185"/>
      <c r="G95" s="185"/>
      <c r="H95" s="185"/>
      <c r="I95" s="185"/>
      <c r="J95" s="191"/>
      <c r="K95" s="185"/>
      <c r="L95" s="211"/>
      <c r="M95" s="207"/>
      <c r="N95" s="207"/>
      <c r="O95" s="207"/>
      <c r="P95" s="207"/>
      <c r="Q95" s="207"/>
      <c r="R95" s="207"/>
      <c r="S95" s="207"/>
      <c r="T95" s="207"/>
      <c r="U95" s="207"/>
      <c r="V95" s="207"/>
      <c r="W95" s="209"/>
      <c r="X95" s="211"/>
      <c r="Y95" s="209"/>
      <c r="Z95" s="117" t="s">
        <v>780</v>
      </c>
      <c r="AA95" s="104" t="s">
        <v>15</v>
      </c>
      <c r="AB95" s="104" t="s">
        <v>14</v>
      </c>
      <c r="AC95" s="108">
        <f t="shared" si="20"/>
        <v>0.1</v>
      </c>
      <c r="AD95" s="104" t="s">
        <v>267</v>
      </c>
      <c r="AE95" s="108">
        <f t="shared" si="21"/>
        <v>0.15</v>
      </c>
      <c r="AF95" s="109" t="s">
        <v>268</v>
      </c>
      <c r="AG95" s="110">
        <f t="shared" si="22"/>
        <v>0.15</v>
      </c>
      <c r="AH95" s="109" t="s">
        <v>458</v>
      </c>
      <c r="AI95" s="110">
        <f t="shared" si="23"/>
        <v>0.15</v>
      </c>
      <c r="AJ95" s="111" t="s">
        <v>459</v>
      </c>
      <c r="AK95" s="112">
        <f t="shared" si="24"/>
        <v>0.1</v>
      </c>
      <c r="AL95" s="113" t="s">
        <v>283</v>
      </c>
      <c r="AM95" s="112">
        <f t="shared" si="18"/>
        <v>0.15</v>
      </c>
      <c r="AN95" s="111" t="s">
        <v>460</v>
      </c>
      <c r="AO95" s="112">
        <f t="shared" si="19"/>
        <v>0.15</v>
      </c>
      <c r="AP95" s="114">
        <f t="shared" si="17"/>
        <v>0.95000000000000007</v>
      </c>
      <c r="AQ95" s="215"/>
      <c r="AR95" s="200"/>
      <c r="AS95" s="218"/>
      <c r="AT95" s="200"/>
      <c r="AU95" s="203"/>
      <c r="AV95" s="203"/>
      <c r="AW95" s="195"/>
      <c r="AX95" s="196"/>
      <c r="AY95" s="205"/>
      <c r="AZ95" s="326"/>
      <c r="BA95" s="185"/>
      <c r="BB95" s="185"/>
      <c r="BC95" s="188"/>
      <c r="BD95" s="188"/>
      <c r="BE95" s="188"/>
    </row>
    <row r="96" spans="1:57" ht="81" customHeight="1" thickBot="1" x14ac:dyDescent="0.3">
      <c r="A96" s="210"/>
      <c r="B96" s="264"/>
      <c r="C96" s="186"/>
      <c r="D96" s="254"/>
      <c r="E96" s="186"/>
      <c r="F96" s="186"/>
      <c r="G96" s="186"/>
      <c r="H96" s="186"/>
      <c r="I96" s="186"/>
      <c r="J96" s="192"/>
      <c r="K96" s="186"/>
      <c r="L96" s="212"/>
      <c r="M96" s="208"/>
      <c r="N96" s="208"/>
      <c r="O96" s="208"/>
      <c r="P96" s="208"/>
      <c r="Q96" s="208"/>
      <c r="R96" s="208"/>
      <c r="S96" s="208"/>
      <c r="T96" s="208"/>
      <c r="U96" s="208"/>
      <c r="V96" s="208"/>
      <c r="W96" s="210"/>
      <c r="X96" s="212"/>
      <c r="Y96" s="210"/>
      <c r="Z96" s="117" t="s">
        <v>7</v>
      </c>
      <c r="AA96" s="104"/>
      <c r="AB96" s="104"/>
      <c r="AC96" s="179" t="b">
        <f t="shared" si="20"/>
        <v>0</v>
      </c>
      <c r="AD96" s="136"/>
      <c r="AE96" s="179" t="b">
        <f t="shared" si="21"/>
        <v>0</v>
      </c>
      <c r="AF96" s="137"/>
      <c r="AG96" s="180" t="b">
        <f t="shared" si="22"/>
        <v>0</v>
      </c>
      <c r="AH96" s="137"/>
      <c r="AI96" s="180" t="b">
        <f t="shared" si="23"/>
        <v>0</v>
      </c>
      <c r="AJ96" s="138"/>
      <c r="AK96" s="178" t="b">
        <f t="shared" si="24"/>
        <v>0</v>
      </c>
      <c r="AL96" s="139"/>
      <c r="AM96" s="178" t="b">
        <f t="shared" si="18"/>
        <v>0</v>
      </c>
      <c r="AN96" s="138"/>
      <c r="AO96" s="178" t="b">
        <f t="shared" si="19"/>
        <v>0</v>
      </c>
      <c r="AP96" s="114">
        <f t="shared" si="17"/>
        <v>0</v>
      </c>
      <c r="AQ96" s="216"/>
      <c r="AR96" s="201"/>
      <c r="AS96" s="219"/>
      <c r="AT96" s="201"/>
      <c r="AU96" s="204"/>
      <c r="AV96" s="204"/>
      <c r="AW96" s="197"/>
      <c r="AX96" s="198"/>
      <c r="AY96" s="205"/>
      <c r="AZ96" s="327"/>
      <c r="BA96" s="186"/>
      <c r="BB96" s="186"/>
      <c r="BC96" s="189"/>
      <c r="BD96" s="189"/>
      <c r="BE96" s="189"/>
    </row>
    <row r="97" spans="1:57" ht="60" customHeight="1" thickBot="1" x14ac:dyDescent="0.3">
      <c r="A97" s="213" t="str">
        <f>IF(C97&lt;&gt;"",VLOOKUP(C97,'Codificacion Riesgos'!$C$50:$D$113,2,FALSE)&amp;"-"&amp;B97,"")</f>
        <v>DPSE-1</v>
      </c>
      <c r="B97" s="262">
        <v>1</v>
      </c>
      <c r="C97" s="184" t="s">
        <v>622</v>
      </c>
      <c r="D97" s="254" t="s">
        <v>450</v>
      </c>
      <c r="E97" s="185" t="s">
        <v>451</v>
      </c>
      <c r="G97" s="323" t="s">
        <v>779</v>
      </c>
      <c r="H97" s="324" t="s">
        <v>778</v>
      </c>
      <c r="I97" s="324" t="s">
        <v>777</v>
      </c>
      <c r="K97" s="185">
        <v>1</v>
      </c>
      <c r="L97" s="211">
        <f>+IF(K97=1,0.2,(+IF(K97=2,0.4,+IF(K97=3,0.6,+IF(K97=4,0.8,+IF(K97=5,1,FALSE))))))</f>
        <v>0.2</v>
      </c>
      <c r="M97" s="206" t="s">
        <v>452</v>
      </c>
      <c r="N97" s="206" t="s">
        <v>452</v>
      </c>
      <c r="O97" s="206" t="s">
        <v>452</v>
      </c>
      <c r="P97" s="206" t="s">
        <v>452</v>
      </c>
      <c r="Q97" s="206" t="s">
        <v>452</v>
      </c>
      <c r="R97" s="206" t="s">
        <v>452</v>
      </c>
      <c r="S97" s="206" t="s">
        <v>453</v>
      </c>
      <c r="T97" s="206" t="s">
        <v>453</v>
      </c>
      <c r="U97" s="206" t="s">
        <v>452</v>
      </c>
      <c r="V97" s="206" t="s">
        <v>453</v>
      </c>
      <c r="W97" s="209" t="str">
        <f>+IF((COUNTIF(M97:V99,"SI")&lt;4),"3",(IF((COUNTIF(M97:V99,"SI")&gt;7),"5",(IF((COUNTIF(M97:V99,"SI")=4),"4",(IF((COUNTIF(M97:V99,"SI")=5),"4",(IF((COUNTIF(M97:V99,"SI")=6),"4",(IF((COUNTIF(M97:V99,"SI")=7),"4","NO REGISTRA")))))))))))</f>
        <v>4</v>
      </c>
      <c r="X97" s="211">
        <f>+IF((W97="3"),0.6,IF((W97="4"),0.8,IF((W97="5"),1,"NO REGISTRA")))</f>
        <v>0.8</v>
      </c>
      <c r="Y97" s="213" t="str">
        <f>+IF(AND(X97=100%,L97&gt;=20%,L97&lt;=100%),"EXTREMO",IF(AND(X97=80%,L97&gt;=20%,L97&lt;=100%),"ALTO",(IF(AND(X97&gt;=20%,X97&lt;=60%,L97=100%),"ALTO",(IF(AND(X97=60%,L97=80%),"ALTO",(IF(AND(X97=60%,L97&gt;=20%,L97&lt;=60%),"MODERADO",(IF(AND(X97=40%,L97&gt;=40%,L97&lt;=80%),"MODERADO",(IF(AND(X97=20%,L97&gt;=60%,L97&lt;=80%),"MODERADO",IF(AND(X97=40%,L97=20%),"BAJO",(IF(AND(X97=20%,L97&gt;=20%,L97&lt;=40%),"BAJO","NO REGISTRA")))))))))))))))</f>
        <v>ALTO</v>
      </c>
      <c r="Z97" s="117" t="s">
        <v>776</v>
      </c>
      <c r="AA97" s="104" t="s">
        <v>15</v>
      </c>
      <c r="AB97" s="104" t="s">
        <v>11</v>
      </c>
      <c r="AC97" s="108">
        <f t="shared" si="20"/>
        <v>0.15</v>
      </c>
      <c r="AD97" s="104" t="s">
        <v>267</v>
      </c>
      <c r="AE97" s="108">
        <f t="shared" si="21"/>
        <v>0.15</v>
      </c>
      <c r="AF97" s="109" t="s">
        <v>268</v>
      </c>
      <c r="AG97" s="110">
        <f t="shared" si="22"/>
        <v>0.15</v>
      </c>
      <c r="AH97" s="109" t="s">
        <v>458</v>
      </c>
      <c r="AI97" s="110">
        <f t="shared" si="23"/>
        <v>0.15</v>
      </c>
      <c r="AJ97" s="111" t="s">
        <v>459</v>
      </c>
      <c r="AK97" s="112">
        <f t="shared" si="24"/>
        <v>0.1</v>
      </c>
      <c r="AL97" s="113" t="s">
        <v>283</v>
      </c>
      <c r="AM97" s="112">
        <f t="shared" si="18"/>
        <v>0.15</v>
      </c>
      <c r="AN97" s="111" t="s">
        <v>460</v>
      </c>
      <c r="AO97" s="112">
        <f t="shared" si="19"/>
        <v>0.15</v>
      </c>
      <c r="AP97" s="114">
        <f t="shared" si="17"/>
        <v>1</v>
      </c>
      <c r="AQ97" s="214">
        <f>AVERAGEIF(AA97:AA99,"&lt;&gt;",AP97:AP99)</f>
        <v>1</v>
      </c>
      <c r="AR97" s="199" t="str">
        <f>IF(AQ97=100%,"FUERTE",IF(AND(AQ97&lt;99%,AQ97&gt;=50%),"MODERADO","DEBIL"))</f>
        <v>FUERTE</v>
      </c>
      <c r="AS97" s="125"/>
      <c r="AT97" s="199">
        <f>IF(AND(AR97="FUERTE",AS97=1),40%,IF(AND(AR97="MODERADO",AS97=1),20%,0))</f>
        <v>0</v>
      </c>
      <c r="AU97" s="202">
        <f>L97-AT97</f>
        <v>0.2</v>
      </c>
      <c r="AV97" s="202">
        <f>X97</f>
        <v>0.8</v>
      </c>
      <c r="AW97" s="193" t="str">
        <f>+IF(AND(AV97&gt;80%,AV97&lt;=100%,AU97&gt;=0%,AU97&lt;=100%),"EXTREMO",(IF(AND(AV97&gt;60%,AV97&lt;=80%,AU97&gt;=0%,AU97&lt;=100%),"ALTO",(IF(AND(AV97&gt;40%,AV97&lt;=60%,AU97&gt;60%,AU97&lt;=100%),"ALTO",(IF(AND(AV97&gt;=0%,AV97&lt;=40%,AU97&gt;80%,AU97&lt;=100%),"ALTO",(IF(AND(AV97&gt;40%,AV97&lt;=60%,AU97&gt;=0%,AU97&lt;=60%),"MODERADO",(IF(AND(AV97&gt;20%,AV97&lt;=40%,AU97&gt;20%,AU97&lt;=80%),"MODERADO",(IF(AND(AV97&gt;=0%,AV97&lt;=20%,AU97&gt;40%,AU97&lt;=80%),"MODERADO",(IF(AND(AV97&gt;=0%,AV97&lt;=40%,AU97&gt;=0%,AU97&lt;=20%),"BAJO",(IF(AND(AV97&gt;=0%,AV97&lt;=20%,AU97&gt;20%,AU97&lt;=40%),"BAJO","NO REGISTRA")))))))))))))))))</f>
        <v>ALTO</v>
      </c>
      <c r="AX97" s="194"/>
      <c r="AY97" s="205" t="s">
        <v>475</v>
      </c>
      <c r="AZ97" s="184" t="s">
        <v>775</v>
      </c>
      <c r="BA97" s="184" t="s">
        <v>415</v>
      </c>
      <c r="BB97" s="184" t="s">
        <v>774</v>
      </c>
      <c r="BC97" s="184" t="s">
        <v>773</v>
      </c>
      <c r="BD97" s="294">
        <v>44926</v>
      </c>
      <c r="BE97" s="187" t="s">
        <v>470</v>
      </c>
    </row>
    <row r="98" spans="1:57" ht="60" customHeight="1" thickBot="1" x14ac:dyDescent="0.3">
      <c r="A98" s="209"/>
      <c r="B98" s="263"/>
      <c r="C98" s="185"/>
      <c r="D98" s="254"/>
      <c r="E98" s="185"/>
      <c r="G98" s="324"/>
      <c r="H98" s="324"/>
      <c r="I98" s="324"/>
      <c r="K98" s="185"/>
      <c r="L98" s="211"/>
      <c r="M98" s="207"/>
      <c r="N98" s="207"/>
      <c r="O98" s="207"/>
      <c r="P98" s="207"/>
      <c r="Q98" s="207"/>
      <c r="R98" s="207"/>
      <c r="S98" s="207"/>
      <c r="T98" s="207"/>
      <c r="U98" s="207"/>
      <c r="V98" s="207"/>
      <c r="W98" s="209"/>
      <c r="X98" s="211"/>
      <c r="Y98" s="209"/>
      <c r="Z98" s="117"/>
      <c r="AA98" s="104"/>
      <c r="AB98" s="104"/>
      <c r="AC98" s="179" t="b">
        <f t="shared" si="20"/>
        <v>0</v>
      </c>
      <c r="AD98" s="136"/>
      <c r="AE98" s="179" t="b">
        <f t="shared" si="21"/>
        <v>0</v>
      </c>
      <c r="AF98" s="137"/>
      <c r="AG98" s="180" t="b">
        <f t="shared" si="22"/>
        <v>0</v>
      </c>
      <c r="AH98" s="137"/>
      <c r="AI98" s="180" t="b">
        <f t="shared" si="23"/>
        <v>0</v>
      </c>
      <c r="AJ98" s="138"/>
      <c r="AK98" s="178" t="b">
        <f t="shared" si="24"/>
        <v>0</v>
      </c>
      <c r="AL98" s="139"/>
      <c r="AM98" s="178" t="b">
        <f t="shared" si="18"/>
        <v>0</v>
      </c>
      <c r="AN98" s="138"/>
      <c r="AO98" s="178" t="b">
        <f t="shared" si="19"/>
        <v>0</v>
      </c>
      <c r="AP98" s="114">
        <f t="shared" si="17"/>
        <v>0</v>
      </c>
      <c r="AQ98" s="215"/>
      <c r="AR98" s="200"/>
      <c r="AS98" s="125"/>
      <c r="AT98" s="200"/>
      <c r="AU98" s="203"/>
      <c r="AV98" s="203"/>
      <c r="AW98" s="195"/>
      <c r="AX98" s="196"/>
      <c r="AY98" s="205"/>
      <c r="AZ98" s="185"/>
      <c r="BA98" s="185"/>
      <c r="BB98" s="185"/>
      <c r="BC98" s="185"/>
      <c r="BD98" s="188"/>
      <c r="BE98" s="188"/>
    </row>
    <row r="99" spans="1:57" ht="60" customHeight="1" thickBot="1" x14ac:dyDescent="0.3">
      <c r="A99" s="210"/>
      <c r="B99" s="264"/>
      <c r="C99" s="186"/>
      <c r="D99" s="254"/>
      <c r="E99" s="186"/>
      <c r="G99" s="325"/>
      <c r="H99" s="325"/>
      <c r="I99" s="325"/>
      <c r="K99" s="186"/>
      <c r="L99" s="212"/>
      <c r="M99" s="208"/>
      <c r="N99" s="208"/>
      <c r="O99" s="208"/>
      <c r="P99" s="208"/>
      <c r="Q99" s="208"/>
      <c r="R99" s="208"/>
      <c r="S99" s="208"/>
      <c r="T99" s="208"/>
      <c r="U99" s="208"/>
      <c r="V99" s="208"/>
      <c r="W99" s="210"/>
      <c r="X99" s="212"/>
      <c r="Y99" s="210"/>
      <c r="Z99" s="126" t="s">
        <v>7</v>
      </c>
      <c r="AA99" s="104"/>
      <c r="AB99" s="104"/>
      <c r="AC99" s="179" t="b">
        <f t="shared" si="20"/>
        <v>0</v>
      </c>
      <c r="AD99" s="136"/>
      <c r="AE99" s="179" t="b">
        <f t="shared" si="21"/>
        <v>0</v>
      </c>
      <c r="AF99" s="137"/>
      <c r="AG99" s="180" t="b">
        <f t="shared" si="22"/>
        <v>0</v>
      </c>
      <c r="AH99" s="137"/>
      <c r="AI99" s="180" t="b">
        <f t="shared" si="23"/>
        <v>0</v>
      </c>
      <c r="AJ99" s="138"/>
      <c r="AK99" s="178" t="b">
        <f t="shared" si="24"/>
        <v>0</v>
      </c>
      <c r="AL99" s="139"/>
      <c r="AM99" s="178" t="b">
        <f t="shared" si="18"/>
        <v>0</v>
      </c>
      <c r="AN99" s="138"/>
      <c r="AO99" s="178" t="b">
        <f t="shared" si="19"/>
        <v>0</v>
      </c>
      <c r="AP99" s="114">
        <f t="shared" si="17"/>
        <v>0</v>
      </c>
      <c r="AQ99" s="216"/>
      <c r="AR99" s="201"/>
      <c r="AS99" s="125"/>
      <c r="AT99" s="201"/>
      <c r="AU99" s="204"/>
      <c r="AV99" s="204"/>
      <c r="AW99" s="197"/>
      <c r="AX99" s="198"/>
      <c r="AY99" s="205"/>
      <c r="AZ99" s="186"/>
      <c r="BA99" s="186"/>
      <c r="BB99" s="186"/>
      <c r="BC99" s="186"/>
      <c r="BD99" s="189"/>
      <c r="BE99" s="189"/>
    </row>
    <row r="100" spans="1:57" ht="77.25" customHeight="1" thickBot="1" x14ac:dyDescent="0.3">
      <c r="A100" s="213" t="str">
        <f>IF(C100&lt;&gt;"",VLOOKUP(C100,'Codificacion Riesgos'!$C$50:$D$113,2,FALSE)&amp;"-"&amp;B100,"")</f>
        <v>OCI-1</v>
      </c>
      <c r="B100" s="262">
        <v>1</v>
      </c>
      <c r="C100" s="184" t="s">
        <v>366</v>
      </c>
      <c r="D100" s="184" t="s">
        <v>450</v>
      </c>
      <c r="E100" s="184" t="s">
        <v>49</v>
      </c>
      <c r="F100" s="133" t="s">
        <v>78</v>
      </c>
      <c r="G100" s="184" t="s">
        <v>788</v>
      </c>
      <c r="H100" s="184" t="s">
        <v>789</v>
      </c>
      <c r="I100" s="184" t="s">
        <v>468</v>
      </c>
      <c r="J100" s="191"/>
      <c r="K100" s="328">
        <v>3</v>
      </c>
      <c r="L100" s="295">
        <f>+IF(K100=1,0.2,(+IF(K100=2,0.4,+IF(K100=3,0.6,+IF(K100=4,0.8,+IF(K100=5,1,FALSE))))))</f>
        <v>0.6</v>
      </c>
      <c r="M100" s="206" t="s">
        <v>452</v>
      </c>
      <c r="N100" s="206" t="s">
        <v>452</v>
      </c>
      <c r="O100" s="206" t="s">
        <v>452</v>
      </c>
      <c r="P100" s="206" t="s">
        <v>452</v>
      </c>
      <c r="Q100" s="206" t="s">
        <v>452</v>
      </c>
      <c r="R100" s="206" t="s">
        <v>452</v>
      </c>
      <c r="S100" s="206" t="s">
        <v>453</v>
      </c>
      <c r="T100" s="206" t="s">
        <v>452</v>
      </c>
      <c r="U100" s="206" t="s">
        <v>452</v>
      </c>
      <c r="V100" s="206" t="s">
        <v>453</v>
      </c>
      <c r="W100" s="213" t="str">
        <f>+IF((COUNTIF(M100:V102,"SI")&lt;4),"3",(IF((COUNTIF(M100:V102,"SI")&gt;7),"5",(IF((COUNTIF(M100:V102,"SI")=4),"4",(IF((COUNTIF(M100:V102,"SI")=5),"4",(IF((COUNTIF(M100:V102,"SI")=6),"4",(IF((COUNTIF(M100:V102,"SI")=7),"4","NO REGISTRA")))))))))))</f>
        <v>5</v>
      </c>
      <c r="X100" s="295">
        <f>+IF((W100="3"),0.6,IF((W100="4"),0.8,IF((W100="5"),1,"NO REGISTRA")))</f>
        <v>1</v>
      </c>
      <c r="Y100" s="213" t="str">
        <f>+IF(AND(X100=100%,L100&gt;=20%,L100&lt;=100%),"EXTREMO",IF(AND(X100=80%,L100&gt;=20%,L100&lt;=100%),"ALTO",(IF(AND(X100&gt;=20%,X100&lt;=60%,L100=100%),"ALTO",(IF(AND(X100=60%,L100=80%),"ALTO",(IF(AND(X100=60%,L100&gt;=20%,L100&lt;=60%),"MODERADO",(IF(AND(X100=40%,L100&gt;=40%,L100&lt;=80%),"MODERADO",(IF(AND(X100=20%,L100&gt;=60%,L100&lt;=80%),"MODERADO",IF(AND(X100=40%,L100=20%),"BAJO",(IF(AND(X100=20%,L100&gt;=20%,L100&lt;=40%),"BAJO","NO REGISTRA")))))))))))))))</f>
        <v>EXTREMO</v>
      </c>
      <c r="Z100" s="107" t="s">
        <v>796</v>
      </c>
      <c r="AA100" s="104" t="s">
        <v>15</v>
      </c>
      <c r="AB100" s="104" t="s">
        <v>11</v>
      </c>
      <c r="AC100" s="108">
        <f t="shared" si="20"/>
        <v>0.15</v>
      </c>
      <c r="AD100" s="104" t="s">
        <v>267</v>
      </c>
      <c r="AE100" s="108">
        <f t="shared" si="21"/>
        <v>0.15</v>
      </c>
      <c r="AF100" s="109" t="s">
        <v>268</v>
      </c>
      <c r="AG100" s="110">
        <f t="shared" si="22"/>
        <v>0.15</v>
      </c>
      <c r="AH100" s="109" t="s">
        <v>458</v>
      </c>
      <c r="AI100" s="110">
        <f t="shared" si="23"/>
        <v>0.15</v>
      </c>
      <c r="AJ100" s="111" t="s">
        <v>459</v>
      </c>
      <c r="AK100" s="112">
        <f t="shared" si="24"/>
        <v>0.1</v>
      </c>
      <c r="AL100" s="113" t="s">
        <v>283</v>
      </c>
      <c r="AM100" s="112">
        <f t="shared" si="18"/>
        <v>0.15</v>
      </c>
      <c r="AN100" s="111" t="s">
        <v>460</v>
      </c>
      <c r="AO100" s="112">
        <f t="shared" si="19"/>
        <v>0.15</v>
      </c>
      <c r="AP100" s="114">
        <f t="shared" si="17"/>
        <v>1</v>
      </c>
      <c r="AQ100" s="214">
        <f>AVERAGEIF(AA100:AA102,"&lt;&gt;",AP100:AP102)</f>
        <v>0.98333333333333339</v>
      </c>
      <c r="AR100" s="199" t="str">
        <f>IF(AQ100=100%,"FUERTE",IF(AND(AQ100&lt;99%,AQ100&gt;=50%),"MODERADO","DEBIL"))</f>
        <v>MODERADO</v>
      </c>
      <c r="AS100" s="217">
        <f>IFERROR(IF(VLOOKUP("PROBABILIDAD",AA100:AA102,1,FALSE)="PROBABILIDAD",1,0),0)</f>
        <v>1</v>
      </c>
      <c r="AT100" s="199">
        <f>IF(AND(AR100="FUERTE",AS100=1),40%,IF(AND(AR100="MODERADO",AS100=1),20%,0))</f>
        <v>0.2</v>
      </c>
      <c r="AU100" s="202">
        <f>L100-AT100</f>
        <v>0.39999999999999997</v>
      </c>
      <c r="AV100" s="202">
        <f>X100</f>
        <v>1</v>
      </c>
      <c r="AW100" s="193" t="str">
        <f>+IF(AND(AV100&gt;80%,AV100&lt;=100%,AU100&gt;=0%,AU100&lt;=100%),"EXTREMO",(IF(AND(AV100&gt;60%,AV100&lt;=80%,AU100&gt;=0%,AU100&lt;=100%),"ALTO",(IF(AND(AV100&gt;40%,AV100&lt;=60%,AU100&gt;60%,AU100&lt;=100%),"ALTO",(IF(AND(AV100&gt;=0%,AV100&lt;=40%,AU100&gt;80%,AU100&lt;=100%),"ALTO",(IF(AND(AV100&gt;40%,AV100&lt;=60%,AU100&gt;=0%,AU100&lt;=60%),"MODERADO",(IF(AND(AV100&gt;20%,AV100&lt;=40%,AU100&gt;20%,AU100&lt;=80%),"MODERADO",(IF(AND(AV100&gt;=0%,AV100&lt;=20%,AU100&gt;40%,AU100&lt;=80%),"MODERADO",(IF(AND(AV100&gt;=0%,AV100&lt;=40%,AU100&gt;=0%,AU100&lt;=20%),"BAJO",(IF(AND(AV100&gt;=0%,AV100&lt;=20%,AU100&gt;20%,AU100&lt;=40%),"BAJO","NO REGISTRA")))))))))))))))))</f>
        <v>EXTREMO</v>
      </c>
      <c r="AX100" s="296"/>
      <c r="AY100" s="187" t="s">
        <v>461</v>
      </c>
      <c r="AZ100" s="261" t="s">
        <v>795</v>
      </c>
      <c r="BA100" s="187" t="s">
        <v>366</v>
      </c>
      <c r="BB100" s="184" t="s">
        <v>794</v>
      </c>
      <c r="BC100" s="184" t="s">
        <v>472</v>
      </c>
      <c r="BD100" s="187" t="s">
        <v>793</v>
      </c>
      <c r="BE100" s="187" t="s">
        <v>470</v>
      </c>
    </row>
    <row r="101" spans="1:57" ht="122.25" customHeight="1" thickBot="1" x14ac:dyDescent="0.3">
      <c r="A101" s="209"/>
      <c r="B101" s="263"/>
      <c r="C101" s="185"/>
      <c r="D101" s="185"/>
      <c r="E101" s="185"/>
      <c r="F101" s="142"/>
      <c r="G101" s="185"/>
      <c r="H101" s="185"/>
      <c r="I101" s="185"/>
      <c r="J101" s="191"/>
      <c r="K101" s="329"/>
      <c r="L101" s="211"/>
      <c r="M101" s="207"/>
      <c r="N101" s="207"/>
      <c r="O101" s="207"/>
      <c r="P101" s="207"/>
      <c r="Q101" s="207"/>
      <c r="R101" s="207"/>
      <c r="S101" s="207"/>
      <c r="T101" s="207"/>
      <c r="U101" s="207"/>
      <c r="V101" s="207"/>
      <c r="W101" s="209"/>
      <c r="X101" s="211"/>
      <c r="Y101" s="209"/>
      <c r="Z101" s="117" t="s">
        <v>792</v>
      </c>
      <c r="AA101" s="104" t="s">
        <v>15</v>
      </c>
      <c r="AB101" s="104" t="s">
        <v>14</v>
      </c>
      <c r="AC101" s="108">
        <f t="shared" si="20"/>
        <v>0.1</v>
      </c>
      <c r="AD101" s="104" t="s">
        <v>267</v>
      </c>
      <c r="AE101" s="108">
        <f t="shared" si="21"/>
        <v>0.15</v>
      </c>
      <c r="AF101" s="109" t="s">
        <v>268</v>
      </c>
      <c r="AG101" s="110">
        <f t="shared" si="22"/>
        <v>0.15</v>
      </c>
      <c r="AH101" s="109" t="s">
        <v>458</v>
      </c>
      <c r="AI101" s="110">
        <f t="shared" si="23"/>
        <v>0.15</v>
      </c>
      <c r="AJ101" s="111" t="s">
        <v>459</v>
      </c>
      <c r="AK101" s="112">
        <f t="shared" si="24"/>
        <v>0.1</v>
      </c>
      <c r="AL101" s="113" t="s">
        <v>283</v>
      </c>
      <c r="AM101" s="112">
        <f t="shared" si="18"/>
        <v>0.15</v>
      </c>
      <c r="AN101" s="111" t="s">
        <v>460</v>
      </c>
      <c r="AO101" s="112">
        <f t="shared" si="19"/>
        <v>0.15</v>
      </c>
      <c r="AP101" s="114">
        <f t="shared" si="17"/>
        <v>0.95000000000000007</v>
      </c>
      <c r="AQ101" s="215"/>
      <c r="AR101" s="200"/>
      <c r="AS101" s="218"/>
      <c r="AT101" s="200"/>
      <c r="AU101" s="203"/>
      <c r="AV101" s="203"/>
      <c r="AW101" s="195"/>
      <c r="AX101" s="297"/>
      <c r="AY101" s="188"/>
      <c r="AZ101" s="255"/>
      <c r="BA101" s="188"/>
      <c r="BB101" s="185"/>
      <c r="BC101" s="185"/>
      <c r="BD101" s="188"/>
      <c r="BE101" s="188"/>
    </row>
    <row r="102" spans="1:57" ht="107.25" customHeight="1" thickBot="1" x14ac:dyDescent="0.3">
      <c r="A102" s="209"/>
      <c r="B102" s="263"/>
      <c r="C102" s="185"/>
      <c r="D102" s="185"/>
      <c r="E102" s="185"/>
      <c r="F102" s="142"/>
      <c r="G102" s="185"/>
      <c r="H102" s="185"/>
      <c r="I102" s="185"/>
      <c r="J102" s="191"/>
      <c r="K102" s="329"/>
      <c r="L102" s="211"/>
      <c r="M102" s="207"/>
      <c r="N102" s="207"/>
      <c r="O102" s="207"/>
      <c r="P102" s="207"/>
      <c r="Q102" s="207"/>
      <c r="R102" s="207"/>
      <c r="S102" s="207"/>
      <c r="T102" s="207"/>
      <c r="U102" s="207"/>
      <c r="V102" s="207"/>
      <c r="W102" s="209"/>
      <c r="X102" s="211"/>
      <c r="Y102" s="209"/>
      <c r="Z102" s="117" t="s">
        <v>791</v>
      </c>
      <c r="AA102" s="104" t="s">
        <v>15</v>
      </c>
      <c r="AB102" s="144" t="s">
        <v>11</v>
      </c>
      <c r="AC102" s="108">
        <f t="shared" si="20"/>
        <v>0.15</v>
      </c>
      <c r="AD102" s="104" t="s">
        <v>267</v>
      </c>
      <c r="AE102" s="108">
        <f t="shared" si="21"/>
        <v>0.15</v>
      </c>
      <c r="AF102" s="109" t="s">
        <v>268</v>
      </c>
      <c r="AG102" s="110">
        <f t="shared" si="22"/>
        <v>0.15</v>
      </c>
      <c r="AH102" s="109" t="s">
        <v>458</v>
      </c>
      <c r="AI102" s="110">
        <f t="shared" si="23"/>
        <v>0.15</v>
      </c>
      <c r="AJ102" s="111" t="s">
        <v>459</v>
      </c>
      <c r="AK102" s="112">
        <f t="shared" si="24"/>
        <v>0.1</v>
      </c>
      <c r="AL102" s="113" t="s">
        <v>283</v>
      </c>
      <c r="AM102" s="112">
        <f t="shared" si="18"/>
        <v>0.15</v>
      </c>
      <c r="AN102" s="111" t="s">
        <v>460</v>
      </c>
      <c r="AO102" s="112">
        <f t="shared" si="19"/>
        <v>0.15</v>
      </c>
      <c r="AP102" s="114">
        <f t="shared" si="17"/>
        <v>1</v>
      </c>
      <c r="AQ102" s="215"/>
      <c r="AR102" s="200"/>
      <c r="AS102" s="219"/>
      <c r="AT102" s="200"/>
      <c r="AU102" s="203"/>
      <c r="AV102" s="203"/>
      <c r="AW102" s="195"/>
      <c r="AX102" s="297"/>
      <c r="AY102" s="188"/>
      <c r="AZ102" s="255"/>
      <c r="BA102" s="188"/>
      <c r="BB102" s="185"/>
      <c r="BC102" s="185"/>
      <c r="BD102" s="188"/>
      <c r="BE102" s="188"/>
    </row>
    <row r="103" spans="1:57" ht="99.75" customHeight="1" thickBot="1" x14ac:dyDescent="0.3">
      <c r="A103" s="210"/>
      <c r="B103" s="264"/>
      <c r="C103" s="186"/>
      <c r="D103" s="185"/>
      <c r="E103" s="185"/>
      <c r="F103" s="131"/>
      <c r="G103" s="185"/>
      <c r="H103" s="185"/>
      <c r="I103" s="185"/>
      <c r="J103" s="192"/>
      <c r="K103" s="330"/>
      <c r="L103" s="212"/>
      <c r="M103" s="208"/>
      <c r="N103" s="208"/>
      <c r="O103" s="208"/>
      <c r="P103" s="208"/>
      <c r="Q103" s="208"/>
      <c r="R103" s="208"/>
      <c r="S103" s="208"/>
      <c r="T103" s="208"/>
      <c r="U103" s="208"/>
      <c r="V103" s="208"/>
      <c r="W103" s="210"/>
      <c r="X103" s="212"/>
      <c r="Y103" s="210"/>
      <c r="Z103" s="107" t="s">
        <v>790</v>
      </c>
      <c r="AA103" s="104" t="s">
        <v>15</v>
      </c>
      <c r="AB103" s="104" t="s">
        <v>11</v>
      </c>
      <c r="AC103" s="108">
        <f t="shared" si="20"/>
        <v>0.15</v>
      </c>
      <c r="AD103" s="144" t="s">
        <v>267</v>
      </c>
      <c r="AE103" s="108">
        <f t="shared" si="21"/>
        <v>0.15</v>
      </c>
      <c r="AF103" s="109" t="s">
        <v>268</v>
      </c>
      <c r="AG103" s="110">
        <f t="shared" si="22"/>
        <v>0.15</v>
      </c>
      <c r="AH103" s="109" t="s">
        <v>458</v>
      </c>
      <c r="AI103" s="110">
        <f t="shared" si="23"/>
        <v>0.15</v>
      </c>
      <c r="AJ103" s="111" t="s">
        <v>459</v>
      </c>
      <c r="AK103" s="112">
        <f t="shared" si="24"/>
        <v>0.1</v>
      </c>
      <c r="AL103" s="113" t="s">
        <v>283</v>
      </c>
      <c r="AM103" s="112">
        <f t="shared" si="18"/>
        <v>0.15</v>
      </c>
      <c r="AN103" s="111" t="s">
        <v>460</v>
      </c>
      <c r="AO103" s="112">
        <f t="shared" si="19"/>
        <v>0.15</v>
      </c>
      <c r="AP103" s="114">
        <f t="shared" si="17"/>
        <v>1</v>
      </c>
      <c r="AQ103" s="216"/>
      <c r="AR103" s="201"/>
      <c r="AS103" s="118"/>
      <c r="AT103" s="201"/>
      <c r="AU103" s="204"/>
      <c r="AV103" s="204"/>
      <c r="AW103" s="197"/>
      <c r="AX103" s="298"/>
      <c r="AY103" s="189"/>
      <c r="AZ103" s="256"/>
      <c r="BA103" s="189"/>
      <c r="BB103" s="186"/>
      <c r="BC103" s="186"/>
      <c r="BD103" s="189"/>
      <c r="BE103" s="189"/>
    </row>
    <row r="104" spans="1:57" ht="112.5" customHeight="1" thickBot="1" x14ac:dyDescent="0.3">
      <c r="A104" s="213" t="str">
        <f>IF(C104&lt;&gt;"",VLOOKUP(C104,'Codificacion Riesgos'!$C$50:$D$113,2,FALSE)&amp;"-"&amp;B104,"")</f>
        <v>OCI-2</v>
      </c>
      <c r="B104" s="262">
        <v>2</v>
      </c>
      <c r="C104" s="184" t="s">
        <v>366</v>
      </c>
      <c r="D104" s="184" t="s">
        <v>450</v>
      </c>
      <c r="E104" s="184" t="s">
        <v>49</v>
      </c>
      <c r="F104" s="184" t="s">
        <v>78</v>
      </c>
      <c r="G104" s="184" t="s">
        <v>803</v>
      </c>
      <c r="H104" s="184" t="s">
        <v>802</v>
      </c>
      <c r="I104" s="184" t="s">
        <v>468</v>
      </c>
      <c r="J104" s="191"/>
      <c r="K104" s="184">
        <v>4</v>
      </c>
      <c r="L104" s="295">
        <f>+IF(K104=1,0.2,(+IF(K104=2,0.4,+IF(K104=3,0.6,+IF(K104=4,0.8,+IF(K104=5,1,FALSE))))))</f>
        <v>0.8</v>
      </c>
      <c r="M104" s="206" t="s">
        <v>452</v>
      </c>
      <c r="N104" s="206" t="s">
        <v>452</v>
      </c>
      <c r="O104" s="206" t="s">
        <v>452</v>
      </c>
      <c r="P104" s="206" t="s">
        <v>452</v>
      </c>
      <c r="Q104" s="206" t="s">
        <v>452</v>
      </c>
      <c r="R104" s="206" t="s">
        <v>452</v>
      </c>
      <c r="S104" s="206" t="s">
        <v>453</v>
      </c>
      <c r="T104" s="206" t="s">
        <v>452</v>
      </c>
      <c r="U104" s="206" t="s">
        <v>452</v>
      </c>
      <c r="V104" s="206" t="s">
        <v>453</v>
      </c>
      <c r="W104" s="213" t="str">
        <f>+IF((COUNTIF(M104:V105,"SI")&lt;4),"3",(IF((COUNTIF(M104:V105,"SI")&gt;7),"5",(IF((COUNTIF(M104:V105,"SI")=4),"4",(IF((COUNTIF(M104:V105,"SI")=5),"4",(IF((COUNTIF(M104:V105,"SI")=6),"4",(IF((COUNTIF(M104:V105,"SI")=7),"4","NO REGISTRA")))))))))))</f>
        <v>5</v>
      </c>
      <c r="X104" s="295">
        <f>+IF((W104="3"),0.6,IF((W104="4"),0.8,IF((W104="5"),1,"NO REGISTRA")))</f>
        <v>1</v>
      </c>
      <c r="Y104" s="213" t="str">
        <f t="shared" ref="Y104" si="25">+IF(AND(X104=100%,L104&gt;=20%,L104&lt;=100%),"EXTREMO",IF(AND(X104=80%,L104&gt;=20%,L104&lt;=100%),"ALTO",(IF(AND(X104&gt;=20%,X104&lt;=60%,L104=100%),"ALTO",(IF(AND(X104=60%,L104=80%),"ALTO",(IF(AND(X104=60%,L104&gt;=20%,L104&lt;=60%),"MODERADO",(IF(AND(X104=40%,L104&gt;=40%,L104&lt;=80%),"MODERADO",(IF(AND(X104=20%,L104&gt;=60%,L104&lt;=80%),"MODERADO",IF(AND(X104=40%,L104=20%),"BAJO",(IF(AND(X104=20%,L104&gt;=20%,L104&lt;=40%),"BAJO","NO REGISTRA")))))))))))))))</f>
        <v>EXTREMO</v>
      </c>
      <c r="Z104" s="107" t="s">
        <v>801</v>
      </c>
      <c r="AA104" s="104" t="s">
        <v>15</v>
      </c>
      <c r="AB104" s="104" t="s">
        <v>11</v>
      </c>
      <c r="AC104" s="108">
        <f t="shared" si="20"/>
        <v>0.15</v>
      </c>
      <c r="AD104" s="104" t="s">
        <v>267</v>
      </c>
      <c r="AE104" s="108">
        <f t="shared" si="21"/>
        <v>0.15</v>
      </c>
      <c r="AF104" s="109" t="s">
        <v>268</v>
      </c>
      <c r="AG104" s="110">
        <f t="shared" si="22"/>
        <v>0.15</v>
      </c>
      <c r="AH104" s="109" t="s">
        <v>458</v>
      </c>
      <c r="AI104" s="110">
        <f t="shared" si="23"/>
        <v>0.15</v>
      </c>
      <c r="AJ104" s="111" t="s">
        <v>459</v>
      </c>
      <c r="AK104" s="112">
        <f t="shared" si="24"/>
        <v>0.1</v>
      </c>
      <c r="AL104" s="113" t="s">
        <v>283</v>
      </c>
      <c r="AM104" s="112">
        <f t="shared" si="18"/>
        <v>0.15</v>
      </c>
      <c r="AN104" s="111" t="s">
        <v>460</v>
      </c>
      <c r="AO104" s="112">
        <f t="shared" si="19"/>
        <v>0.15</v>
      </c>
      <c r="AP104" s="114">
        <f t="shared" si="17"/>
        <v>1</v>
      </c>
      <c r="AQ104" s="214">
        <f>AVERAGEIF(AA104:AA105,"&lt;&gt;",AP104:AP105)</f>
        <v>1</v>
      </c>
      <c r="AR104" s="199" t="str">
        <f>IF(AQ104=100%,"FUERTE",IF(AND(AQ104&lt;99%,AQ104&gt;=50%),"MODERADO","DEBIL"))</f>
        <v>FUERTE</v>
      </c>
      <c r="AS104" s="217">
        <f>IFERROR(IF(VLOOKUP("PROBABILIDAD",AA104:AA105,1,FALSE)="PROBABILIDAD",1,0),0)</f>
        <v>1</v>
      </c>
      <c r="AT104" s="199">
        <f>IF(AND(AR104="FUERTE",AS104=1),40%,IF(AND(AR104="MODERADO",AS104=1),20%,0))</f>
        <v>0.4</v>
      </c>
      <c r="AU104" s="202">
        <f>L104-AT104</f>
        <v>0.4</v>
      </c>
      <c r="AV104" s="202">
        <f>X104</f>
        <v>1</v>
      </c>
      <c r="AW104" s="193" t="str">
        <f>+IF(AND(AV104&gt;80%,AV104&lt;=100%,AU104&gt;=0%,AU104&lt;=100%),"EXTREMO",(IF(AND(AV104&gt;60%,AV104&lt;=80%,AU104&gt;=0%,AU104&lt;=100%),"ALTO",(IF(AND(AV104&gt;40%,AV104&lt;=60%,AU104&gt;60%,AU104&lt;=100%),"ALTO",(IF(AND(AV104&gt;=0%,AV104&lt;=40%,AU104&gt;80%,AU104&lt;=100%),"ALTO",(IF(AND(AV104&gt;40%,AV104&lt;=60%,AU104&gt;=0%,AU104&lt;=60%),"MODERADO",(IF(AND(AV104&gt;20%,AV104&lt;=40%,AU104&gt;20%,AU104&lt;=80%),"MODERADO",(IF(AND(AV104&gt;=0%,AV104&lt;=20%,AU104&gt;40%,AU104&lt;=80%),"MODERADO",(IF(AND(AV104&gt;=0%,AV104&lt;=40%,AU104&gt;=0%,AU104&lt;=20%),"BAJO",(IF(AND(AV104&gt;=0%,AV104&lt;=20%,AU104&gt;20%,AU104&lt;=40%),"BAJO","NO REGISTRA")))))))))))))))))</f>
        <v>EXTREMO</v>
      </c>
      <c r="AX104" s="194"/>
      <c r="AY104" s="187" t="s">
        <v>475</v>
      </c>
      <c r="AZ104" s="184" t="s">
        <v>800</v>
      </c>
      <c r="BA104" s="187" t="s">
        <v>366</v>
      </c>
      <c r="BB104" s="184" t="s">
        <v>799</v>
      </c>
      <c r="BC104" s="184" t="s">
        <v>798</v>
      </c>
      <c r="BD104" s="187" t="s">
        <v>793</v>
      </c>
      <c r="BE104" s="187" t="s">
        <v>470</v>
      </c>
    </row>
    <row r="105" spans="1:57" ht="109.5" customHeight="1" thickBot="1" x14ac:dyDescent="0.3">
      <c r="A105" s="209"/>
      <c r="B105" s="263"/>
      <c r="C105" s="185"/>
      <c r="D105" s="185"/>
      <c r="E105" s="185"/>
      <c r="F105" s="185"/>
      <c r="G105" s="185"/>
      <c r="H105" s="185"/>
      <c r="I105" s="185"/>
      <c r="J105" s="191"/>
      <c r="K105" s="185"/>
      <c r="L105" s="211"/>
      <c r="M105" s="207"/>
      <c r="N105" s="207"/>
      <c r="O105" s="207"/>
      <c r="P105" s="207"/>
      <c r="Q105" s="207"/>
      <c r="R105" s="207"/>
      <c r="S105" s="207"/>
      <c r="T105" s="207"/>
      <c r="U105" s="207"/>
      <c r="V105" s="207"/>
      <c r="W105" s="209"/>
      <c r="X105" s="211"/>
      <c r="Y105" s="209"/>
      <c r="Z105" s="117" t="s">
        <v>797</v>
      </c>
      <c r="AA105" s="104" t="s">
        <v>15</v>
      </c>
      <c r="AB105" s="104" t="s">
        <v>11</v>
      </c>
      <c r="AC105" s="108">
        <f t="shared" si="20"/>
        <v>0.15</v>
      </c>
      <c r="AD105" s="104" t="s">
        <v>267</v>
      </c>
      <c r="AE105" s="108">
        <f t="shared" si="21"/>
        <v>0.15</v>
      </c>
      <c r="AF105" s="109" t="s">
        <v>268</v>
      </c>
      <c r="AG105" s="110">
        <f t="shared" si="22"/>
        <v>0.15</v>
      </c>
      <c r="AH105" s="109" t="s">
        <v>458</v>
      </c>
      <c r="AI105" s="110">
        <f t="shared" si="23"/>
        <v>0.15</v>
      </c>
      <c r="AJ105" s="111" t="s">
        <v>459</v>
      </c>
      <c r="AK105" s="112">
        <f t="shared" si="24"/>
        <v>0.1</v>
      </c>
      <c r="AL105" s="113" t="s">
        <v>283</v>
      </c>
      <c r="AM105" s="112">
        <f t="shared" si="18"/>
        <v>0.15</v>
      </c>
      <c r="AN105" s="111" t="s">
        <v>460</v>
      </c>
      <c r="AO105" s="112">
        <f t="shared" si="19"/>
        <v>0.15</v>
      </c>
      <c r="AP105" s="114">
        <f t="shared" si="17"/>
        <v>1</v>
      </c>
      <c r="AQ105" s="215"/>
      <c r="AR105" s="200"/>
      <c r="AS105" s="218"/>
      <c r="AT105" s="200"/>
      <c r="AU105" s="203"/>
      <c r="AV105" s="203"/>
      <c r="AW105" s="195"/>
      <c r="AX105" s="196"/>
      <c r="AY105" s="188"/>
      <c r="AZ105" s="185"/>
      <c r="BA105" s="188"/>
      <c r="BB105" s="185"/>
      <c r="BC105" s="185"/>
      <c r="BD105" s="188"/>
      <c r="BE105" s="188"/>
    </row>
    <row r="106" spans="1:57" ht="60" customHeight="1" thickBot="1" x14ac:dyDescent="0.3">
      <c r="A106" s="210"/>
      <c r="B106" s="264"/>
      <c r="C106" s="186"/>
      <c r="D106" s="186"/>
      <c r="E106" s="186"/>
      <c r="F106" s="109"/>
      <c r="G106" s="186"/>
      <c r="H106" s="186"/>
      <c r="I106" s="186"/>
      <c r="J106" s="119"/>
      <c r="K106" s="186"/>
      <c r="L106" s="212"/>
      <c r="M106" s="208"/>
      <c r="N106" s="208"/>
      <c r="O106" s="208"/>
      <c r="P106" s="208"/>
      <c r="Q106" s="208"/>
      <c r="R106" s="208"/>
      <c r="S106" s="208"/>
      <c r="T106" s="208"/>
      <c r="U106" s="208"/>
      <c r="V106" s="208"/>
      <c r="W106" s="210"/>
      <c r="X106" s="212"/>
      <c r="Y106" s="210"/>
      <c r="Z106" s="117"/>
      <c r="AA106" s="104"/>
      <c r="AB106" s="104"/>
      <c r="AC106" s="108"/>
      <c r="AD106" s="104"/>
      <c r="AE106" s="108"/>
      <c r="AF106" s="109"/>
      <c r="AG106" s="110"/>
      <c r="AH106" s="109"/>
      <c r="AI106" s="110"/>
      <c r="AJ106" s="111"/>
      <c r="AK106" s="112"/>
      <c r="AL106" s="113"/>
      <c r="AM106" s="112"/>
      <c r="AN106" s="111"/>
      <c r="AO106" s="112"/>
      <c r="AP106" s="114"/>
      <c r="AQ106" s="216"/>
      <c r="AR106" s="201"/>
      <c r="AS106" s="121"/>
      <c r="AT106" s="201"/>
      <c r="AU106" s="204"/>
      <c r="AV106" s="204"/>
      <c r="AW106" s="197"/>
      <c r="AX106" s="198"/>
      <c r="AY106" s="189"/>
      <c r="AZ106" s="186"/>
      <c r="BA106" s="189"/>
      <c r="BB106" s="186"/>
      <c r="BC106" s="186"/>
      <c r="BD106" s="189"/>
      <c r="BE106" s="189"/>
    </row>
    <row r="107" spans="1:57" ht="120" customHeight="1" thickBot="1" x14ac:dyDescent="0.3">
      <c r="A107" s="213" t="str">
        <f>IF(C107&lt;&gt;"",VLOOKUP(C107,'Codificacion Riesgos'!$C$50:$D$113,2,FALSE)&amp;"-"&amp;B107,"")</f>
        <v>OCI-3</v>
      </c>
      <c r="B107" s="262">
        <v>3</v>
      </c>
      <c r="C107" s="184" t="s">
        <v>366</v>
      </c>
      <c r="D107" s="184" t="s">
        <v>483</v>
      </c>
      <c r="E107" s="184" t="s">
        <v>49</v>
      </c>
      <c r="F107" s="145"/>
      <c r="G107" s="184" t="s">
        <v>811</v>
      </c>
      <c r="H107" s="184" t="s">
        <v>810</v>
      </c>
      <c r="I107" s="184" t="s">
        <v>468</v>
      </c>
      <c r="J107" s="145"/>
      <c r="K107" s="184">
        <v>5</v>
      </c>
      <c r="L107" s="295">
        <f>+IF(K107=1,0.2,(+IF(K107=2,0.4,+IF(K107=3,0.6,+IF(K107=4,0.8,+IF(K107=5,1,FALSE))))))</f>
        <v>1</v>
      </c>
      <c r="M107" s="206" t="s">
        <v>452</v>
      </c>
      <c r="N107" s="206" t="s">
        <v>452</v>
      </c>
      <c r="O107" s="206" t="s">
        <v>452</v>
      </c>
      <c r="P107" s="206" t="s">
        <v>452</v>
      </c>
      <c r="Q107" s="206" t="s">
        <v>452</v>
      </c>
      <c r="R107" s="206" t="s">
        <v>452</v>
      </c>
      <c r="S107" s="206" t="s">
        <v>453</v>
      </c>
      <c r="T107" s="206" t="s">
        <v>452</v>
      </c>
      <c r="U107" s="206" t="s">
        <v>452</v>
      </c>
      <c r="V107" s="206" t="s">
        <v>453</v>
      </c>
      <c r="W107" s="213" t="str">
        <f>+IF((COUNTIF(M107:V108,"SI")&lt;4),"3",(IF((COUNTIF(M107:V108,"SI")&gt;7),"5",(IF((COUNTIF(M107:V108,"SI")=4),"4",(IF((COUNTIF(M107:V108,"SI")=5),"4",(IF((COUNTIF(M107:V108,"SI")=6),"4",(IF((COUNTIF(M107:V108,"SI")=7),"4","NO REGISTRA")))))))))))</f>
        <v>5</v>
      </c>
      <c r="X107" s="295">
        <f>+IF((W107="3"),0.6,IF((W107="4"),0.8,IF((W107="5"),1,"NO REGISTRA")))</f>
        <v>1</v>
      </c>
      <c r="Y107" s="213" t="str">
        <f t="shared" ref="Y107" si="26">+IF(AND(X107=100%,L107&gt;=20%,L107&lt;=100%),"EXTREMO",IF(AND(X107=80%,L107&gt;=20%,L107&lt;=100%),"ALTO",(IF(AND(X107&gt;=20%,X107&lt;=60%,L107=100%),"ALTO",(IF(AND(X107=60%,L107=80%),"ALTO",(IF(AND(X107=60%,L107&gt;=20%,L107&lt;=60%),"MODERADO",(IF(AND(X107=40%,L107&gt;=40%,L107&lt;=80%),"MODERADO",(IF(AND(X107=20%,L107&gt;=60%,L107&lt;=80%),"MODERADO",IF(AND(X107=40%,L107=20%),"BAJO",(IF(AND(X107=20%,L107&gt;=20%,L107&lt;=40%),"BAJO","NO REGISTRA")))))))))))))))</f>
        <v>EXTREMO</v>
      </c>
      <c r="Z107" s="107" t="s">
        <v>809</v>
      </c>
      <c r="AA107" s="104" t="s">
        <v>15</v>
      </c>
      <c r="AB107" s="104" t="s">
        <v>11</v>
      </c>
      <c r="AC107" s="108">
        <f>+IF(AB107="Preventivo",0.15,IF(AB107="Detectivo",0.1,IF(AB107="Correctivo",0,FALSE)))</f>
        <v>0.15</v>
      </c>
      <c r="AD107" s="104" t="s">
        <v>267</v>
      </c>
      <c r="AE107" s="108">
        <f>+IF(AD107="Asignado",0.15,IF(AD107="No asignado",0,FALSE))</f>
        <v>0.15</v>
      </c>
      <c r="AF107" s="109" t="s">
        <v>268</v>
      </c>
      <c r="AG107" s="110">
        <f>+IF(AF107="Adecuado",0.15,IF(AF107="Inadecuado",0,FALSE))</f>
        <v>0.15</v>
      </c>
      <c r="AH107" s="109" t="s">
        <v>458</v>
      </c>
      <c r="AI107" s="110">
        <f>+IF(AH107="Oportuno",0.15,IF(AH107="Inoportuno",0,FALSE))</f>
        <v>0.15</v>
      </c>
      <c r="AJ107" s="111" t="s">
        <v>459</v>
      </c>
      <c r="AK107" s="112">
        <f>+IF(AJ107="Completa",0.1,IF(AJ107="Incompleta",0.1/2,IF(AJ107="No existe",0,FALSE)))</f>
        <v>0.1</v>
      </c>
      <c r="AL107" s="113" t="s">
        <v>283</v>
      </c>
      <c r="AM107" s="112">
        <f>+IF(AL107="Confiable",0.15,IF(AL107="No confiable",0,FALSE))</f>
        <v>0.15</v>
      </c>
      <c r="AN107" s="111" t="s">
        <v>460</v>
      </c>
      <c r="AO107" s="112">
        <f>+IF(AN107="Si",0.15,IF(AN107="No",0,FALSE))</f>
        <v>0.15</v>
      </c>
      <c r="AP107" s="114">
        <f>AC107+AE107+AG107+AI107+AK107+AO107+AM107</f>
        <v>1</v>
      </c>
      <c r="AQ107" s="214">
        <f>AVERAGEIF(AA107:AA108,"&lt;&gt;",AP107:AP108)</f>
        <v>0.9</v>
      </c>
      <c r="AR107" s="199" t="str">
        <f>IF(AQ107=100%,"FUERTE",IF(AND(AQ107&lt;99%,AQ107&gt;=50%),"MODERADO","DEBIL"))</f>
        <v>MODERADO</v>
      </c>
      <c r="AS107" s="125"/>
      <c r="AT107" s="199">
        <f>IF(AND(AR107="FUERTE",AS107=1),40%,IF(AND(AR107="MODERADO",AS107=1),20%,0))</f>
        <v>0</v>
      </c>
      <c r="AU107" s="202">
        <f>L107-AT107</f>
        <v>1</v>
      </c>
      <c r="AV107" s="202">
        <f>X107</f>
        <v>1</v>
      </c>
      <c r="AW107" s="193" t="str">
        <f>+IF(AND(AV107&gt;80%,AV107&lt;=100%,AU107&gt;=0%,AU107&lt;=100%),"EXTREMO",(IF(AND(AV107&gt;60%,AV107&lt;=80%,AU107&gt;=0%,AU107&lt;=100%),"ALTO",(IF(AND(AV107&gt;40%,AV107&lt;=60%,AU107&gt;60%,AU107&lt;=100%),"ALTO",(IF(AND(AV107&gt;=0%,AV107&lt;=40%,AU107&gt;80%,AU107&lt;=100%),"ALTO",(IF(AND(AV107&gt;40%,AV107&lt;=60%,AU107&gt;=0%,AU107&lt;=60%),"MODERADO",(IF(AND(AV107&gt;20%,AV107&lt;=40%,AU107&gt;20%,AU107&lt;=80%),"MODERADO",(IF(AND(AV107&gt;=0%,AV107&lt;=20%,AU107&gt;40%,AU107&lt;=80%),"MODERADO",(IF(AND(AV107&gt;=0%,AV107&lt;=40%,AU107&gt;=0%,AU107&lt;=20%),"BAJO",(IF(AND(AV107&gt;=0%,AV107&lt;=20%,AU107&gt;20%,AU107&lt;=40%),"BAJO","NO REGISTRA")))))))))))))))))</f>
        <v>EXTREMO</v>
      </c>
      <c r="AX107" s="194"/>
      <c r="AY107" s="187" t="s">
        <v>475</v>
      </c>
      <c r="AZ107" s="184" t="s">
        <v>808</v>
      </c>
      <c r="BA107" s="187" t="s">
        <v>366</v>
      </c>
      <c r="BB107" s="184" t="s">
        <v>807</v>
      </c>
      <c r="BC107" s="184" t="s">
        <v>806</v>
      </c>
      <c r="BD107" s="187" t="s">
        <v>805</v>
      </c>
      <c r="BE107" s="187" t="s">
        <v>470</v>
      </c>
    </row>
    <row r="108" spans="1:57" ht="132.75" customHeight="1" thickBot="1" x14ac:dyDescent="0.3">
      <c r="A108" s="209"/>
      <c r="B108" s="263"/>
      <c r="C108" s="185"/>
      <c r="D108" s="185"/>
      <c r="E108" s="185"/>
      <c r="F108" s="146"/>
      <c r="G108" s="185"/>
      <c r="H108" s="185"/>
      <c r="I108" s="185"/>
      <c r="J108" s="146"/>
      <c r="K108" s="185"/>
      <c r="L108" s="211"/>
      <c r="M108" s="207"/>
      <c r="N108" s="207"/>
      <c r="O108" s="207"/>
      <c r="P108" s="207"/>
      <c r="Q108" s="207"/>
      <c r="R108" s="207"/>
      <c r="S108" s="207"/>
      <c r="T108" s="207"/>
      <c r="U108" s="207"/>
      <c r="V108" s="207"/>
      <c r="W108" s="209"/>
      <c r="X108" s="211"/>
      <c r="Y108" s="209"/>
      <c r="Z108" s="147" t="s">
        <v>804</v>
      </c>
      <c r="AA108" s="104" t="s">
        <v>15</v>
      </c>
      <c r="AB108" s="104" t="s">
        <v>14</v>
      </c>
      <c r="AC108" s="108">
        <f>+IF(AB108="Preventivo",0.15,IF(AB108="Detectivo",0.1,IF(AB108="Correctivo",0,FALSE)))</f>
        <v>0.1</v>
      </c>
      <c r="AD108" s="104" t="s">
        <v>267</v>
      </c>
      <c r="AE108" s="108">
        <f>+IF(AD108="Asignado",0.15,IF(AD108="No asignado",0,FALSE))</f>
        <v>0.15</v>
      </c>
      <c r="AF108" s="109" t="s">
        <v>268</v>
      </c>
      <c r="AG108" s="110">
        <f>+IF(AF108="Adecuado",0.15,IF(AF108="Inadecuado",0,FALSE))</f>
        <v>0.15</v>
      </c>
      <c r="AH108" s="109" t="s">
        <v>458</v>
      </c>
      <c r="AI108" s="110">
        <f>+IF(AH108="Oportuno",0.15,IF(AH108="Inoportuno",0,FALSE))</f>
        <v>0.15</v>
      </c>
      <c r="AJ108" s="111" t="s">
        <v>459</v>
      </c>
      <c r="AK108" s="112">
        <f>+IF(AJ108="Completa",0.1,IF(AJ108="Incompleta",0.1/2,IF(AJ108="No existe",0,FALSE)))</f>
        <v>0.1</v>
      </c>
      <c r="AL108" s="113" t="s">
        <v>735</v>
      </c>
      <c r="AM108" s="112">
        <f>+IF(AL108="Confiable",0.15,IF(AL108="No confiable",0,FALSE))</f>
        <v>0</v>
      </c>
      <c r="AN108" s="111" t="s">
        <v>460</v>
      </c>
      <c r="AO108" s="112">
        <f>+IF(AN108="Si",0.15,IF(AN108="No",0,FALSE))</f>
        <v>0.15</v>
      </c>
      <c r="AP108" s="114">
        <f>AC108+AE108+AG108+AI108+AK108+AO108+AM108</f>
        <v>0.8</v>
      </c>
      <c r="AQ108" s="215"/>
      <c r="AR108" s="200"/>
      <c r="AS108" s="125"/>
      <c r="AT108" s="200"/>
      <c r="AU108" s="203"/>
      <c r="AV108" s="203"/>
      <c r="AW108" s="195"/>
      <c r="AX108" s="196"/>
      <c r="AY108" s="188"/>
      <c r="AZ108" s="185"/>
      <c r="BA108" s="188"/>
      <c r="BB108" s="185"/>
      <c r="BC108" s="185"/>
      <c r="BD108" s="188"/>
      <c r="BE108" s="188"/>
    </row>
    <row r="109" spans="1:57" ht="60" customHeight="1" thickBot="1" x14ac:dyDescent="0.3">
      <c r="A109" s="210"/>
      <c r="B109" s="264"/>
      <c r="C109" s="186"/>
      <c r="D109" s="186"/>
      <c r="E109" s="186"/>
      <c r="F109" s="109"/>
      <c r="G109" s="186"/>
      <c r="H109" s="186"/>
      <c r="I109" s="186"/>
      <c r="J109" s="119"/>
      <c r="K109" s="186"/>
      <c r="L109" s="212"/>
      <c r="M109" s="208"/>
      <c r="N109" s="208"/>
      <c r="O109" s="208"/>
      <c r="P109" s="208"/>
      <c r="Q109" s="208"/>
      <c r="R109" s="208"/>
      <c r="S109" s="208"/>
      <c r="T109" s="208"/>
      <c r="U109" s="208"/>
      <c r="V109" s="208"/>
      <c r="W109" s="210"/>
      <c r="X109" s="212"/>
      <c r="Y109" s="210"/>
      <c r="Z109" s="117"/>
      <c r="AA109" s="104"/>
      <c r="AB109" s="104"/>
      <c r="AC109" s="108"/>
      <c r="AD109" s="104"/>
      <c r="AE109" s="108"/>
      <c r="AF109" s="109"/>
      <c r="AG109" s="110"/>
      <c r="AH109" s="109"/>
      <c r="AI109" s="110"/>
      <c r="AJ109" s="111"/>
      <c r="AK109" s="112"/>
      <c r="AL109" s="113"/>
      <c r="AM109" s="112"/>
      <c r="AN109" s="111"/>
      <c r="AO109" s="112"/>
      <c r="AP109" s="114"/>
      <c r="AQ109" s="216"/>
      <c r="AR109" s="201"/>
      <c r="AS109" s="121"/>
      <c r="AT109" s="201"/>
      <c r="AU109" s="204"/>
      <c r="AV109" s="204"/>
      <c r="AW109" s="197"/>
      <c r="AX109" s="198"/>
      <c r="AY109" s="189"/>
      <c r="AZ109" s="186"/>
      <c r="BA109" s="189"/>
      <c r="BB109" s="186"/>
      <c r="BC109" s="186"/>
      <c r="BD109" s="189"/>
      <c r="BE109" s="189"/>
    </row>
    <row r="110" spans="1:57" ht="60" customHeight="1" thickBot="1" x14ac:dyDescent="0.3">
      <c r="A110" s="213" t="str">
        <f>IF(C110&lt;&gt;"",VLOOKUP(C110,'Codificacion Riesgos'!$C$50:$D$113,2,FALSE)&amp;"-"&amp;B110,"")</f>
        <v>OJ-1</v>
      </c>
      <c r="B110" s="262">
        <v>1</v>
      </c>
      <c r="C110" s="184" t="s">
        <v>361</v>
      </c>
      <c r="D110" s="254" t="s">
        <v>450</v>
      </c>
      <c r="E110" s="185" t="s">
        <v>49</v>
      </c>
      <c r="F110" s="184" t="s">
        <v>78</v>
      </c>
      <c r="G110" s="191" t="s">
        <v>821</v>
      </c>
      <c r="H110" s="331" t="s">
        <v>820</v>
      </c>
      <c r="I110" s="333" t="s">
        <v>819</v>
      </c>
      <c r="J110" s="191"/>
      <c r="K110" s="185">
        <v>3</v>
      </c>
      <c r="L110" s="211">
        <f>+IF(K110=1,0.2,(+IF(K110=2,0.4,+IF(K110=3,0.6,+IF(K110=4,0.8,+IF(K110=5,1,FALSE))))))</f>
        <v>0.6</v>
      </c>
      <c r="M110" s="206" t="s">
        <v>452</v>
      </c>
      <c r="N110" s="206" t="s">
        <v>452</v>
      </c>
      <c r="O110" s="206" t="s">
        <v>452</v>
      </c>
      <c r="P110" s="206" t="s">
        <v>452</v>
      </c>
      <c r="Q110" s="206" t="s">
        <v>452</v>
      </c>
      <c r="R110" s="206" t="s">
        <v>452</v>
      </c>
      <c r="S110" s="206" t="s">
        <v>453</v>
      </c>
      <c r="T110" s="206" t="s">
        <v>452</v>
      </c>
      <c r="U110" s="206" t="s">
        <v>452</v>
      </c>
      <c r="V110" s="206" t="s">
        <v>453</v>
      </c>
      <c r="W110" s="209" t="str">
        <f>+IF((COUNTIF(M110:V112,"SI")&lt;4),"3",(IF((COUNTIF(M110:V112,"SI")&gt;7),"5",(IF((COUNTIF(M110:V112,"SI")=4),"4",(IF((COUNTIF(M110:V112,"SI")=5),"4",(IF((COUNTIF(M110:V112,"SI")=6),"4",(IF((COUNTIF(M110:V112,"SI")=7),"4","NO REGISTRA")))))))))))</f>
        <v>5</v>
      </c>
      <c r="X110" s="211">
        <f>+IF((W110="3"),0.6,IF((W110="4"),0.8,IF((W110="5"),1,"NO REGISTRA")))</f>
        <v>1</v>
      </c>
      <c r="Y110" s="213" t="str">
        <f>+IF(AND(X110=100%,L110&gt;=20%,L110&lt;=100%),"EXTREMO",IF(AND(X110=80%,L110&gt;=20%,L110&lt;=100%),"ALTO",(IF(AND(X110&gt;=20%,X110&lt;=60%,L110=100%),"ALTO",(IF(AND(X110=60%,L110=80%),"ALTO",(IF(AND(X110=60%,L110&gt;=20%,L110&lt;=60%),"MODERADO",(IF(AND(X110=40%,L110&gt;=40%,L110&lt;=80%),"MODERADO",(IF(AND(X110=20%,L110&gt;=60%,L110&lt;=80%),"MODERADO",IF(AND(X110=40%,L110=20%),"BAJO",(IF(AND(X110=20%,L110&gt;=20%,L110&lt;=40%),"BAJO","NO REGISTRA")))))))))))))))</f>
        <v>EXTREMO</v>
      </c>
      <c r="Z110" s="119" t="s">
        <v>818</v>
      </c>
      <c r="AA110" s="104" t="s">
        <v>15</v>
      </c>
      <c r="AB110" s="104" t="s">
        <v>11</v>
      </c>
      <c r="AC110" s="108">
        <f t="shared" ref="AC110:AC136" si="27">+IF(AB110="Preventivo",0.15,IF(AB110="Detectivo",0.1,IF(AB110="Correctivo",0,FALSE)))</f>
        <v>0.15</v>
      </c>
      <c r="AD110" s="104" t="s">
        <v>267</v>
      </c>
      <c r="AE110" s="108">
        <f t="shared" ref="AE110:AE136" si="28">+IF(AD110="Asignado",0.15,IF(AD110="No asignado",0,FALSE))</f>
        <v>0.15</v>
      </c>
      <c r="AF110" s="109" t="s">
        <v>268</v>
      </c>
      <c r="AG110" s="110">
        <f t="shared" ref="AG110:AG136" si="29">+IF(AF110="Adecuado",0.15,IF(AF110="Inadecuado",0,FALSE))</f>
        <v>0.15</v>
      </c>
      <c r="AH110" s="109" t="s">
        <v>458</v>
      </c>
      <c r="AI110" s="110">
        <f t="shared" ref="AI110:AI136" si="30">+IF(AH110="Oportuno",0.15,IF(AH110="Inoportuno",0,FALSE))</f>
        <v>0.15</v>
      </c>
      <c r="AJ110" s="111" t="s">
        <v>459</v>
      </c>
      <c r="AK110" s="112">
        <f t="shared" ref="AK110:AK136" si="31">+IF(AJ110="Completa",0.1,IF(AJ110="Incompleta",0.1/2,IF(AJ110="No existe",0,FALSE)))</f>
        <v>0.1</v>
      </c>
      <c r="AL110" s="113" t="s">
        <v>283</v>
      </c>
      <c r="AM110" s="112">
        <f t="shared" ref="AM110:AM136" si="32">+IF(AL110="Confiable",0.15,IF(AL110="No confiable",0,FALSE))</f>
        <v>0.15</v>
      </c>
      <c r="AN110" s="111" t="s">
        <v>460</v>
      </c>
      <c r="AO110" s="112">
        <f t="shared" ref="AO110:AO136" si="33">+IF(AN110="Si",0.15,IF(AN110="No",0,FALSE))</f>
        <v>0.15</v>
      </c>
      <c r="AP110" s="114">
        <f t="shared" ref="AP110:AP136" si="34">AC110+AE110+AG110+AI110+AK110+AO110+AM110</f>
        <v>1</v>
      </c>
      <c r="AQ110" s="214">
        <f>AVERAGEIF(AA110:AA112,"&lt;&gt;",AP110:AP112)</f>
        <v>0.96666666666666679</v>
      </c>
      <c r="AR110" s="199" t="str">
        <f>IF(AQ110=100%,"FUERTE",IF(AND(AQ110&lt;99%,AQ110&gt;=50%),"MODERADO","DEBIL"))</f>
        <v>MODERADO</v>
      </c>
      <c r="AS110" s="217">
        <f>IFERROR(IF(VLOOKUP("PROBABILIDAD",AA110:AA112,1,FALSE)="PROBABILIDAD",1,0),0)</f>
        <v>1</v>
      </c>
      <c r="AT110" s="199">
        <f>IF(AND(AR110="FUERTE",AS110=1),40%,IF(AND(AR110="MODERADO",AS110=1),20%,0))</f>
        <v>0.2</v>
      </c>
      <c r="AU110" s="202">
        <f>L110-AT110</f>
        <v>0.39999999999999997</v>
      </c>
      <c r="AV110" s="202">
        <f>X110</f>
        <v>1</v>
      </c>
      <c r="AW110" s="193" t="str">
        <f>+IF(AND(AV110&gt;80%,AV110&lt;=100%,AU110&gt;=0%,AU110&lt;=100%),"EXTREMO",(IF(AND(AV110&gt;60%,AV110&lt;=80%,AU110&gt;=0%,AU110&lt;=100%),"ALTO",(IF(AND(AV110&gt;40%,AV110&lt;=60%,AU110&gt;60%,AU110&lt;=100%),"ALTO",(IF(AND(AV110&gt;=0%,AV110&lt;=40%,AU110&gt;80%,AU110&lt;=100%),"ALTO",(IF(AND(AV110&gt;40%,AV110&lt;=60%,AU110&gt;=0%,AU110&lt;=60%),"MODERADO",(IF(AND(AV110&gt;20%,AV110&lt;=40%,AU110&gt;20%,AU110&lt;=80%),"MODERADO",(IF(AND(AV110&gt;=0%,AV110&lt;=20%,AU110&gt;40%,AU110&lt;=80%),"MODERADO",(IF(AND(AV110&gt;=0%,AV110&lt;=40%,AU110&gt;=0%,AU110&lt;=20%),"BAJO",(IF(AND(AV110&gt;=0%,AV110&lt;=20%,AU110&gt;20%,AU110&lt;=40%),"BAJO","NO REGISTRA")))))))))))))))))</f>
        <v>EXTREMO</v>
      </c>
      <c r="AX110" s="194"/>
      <c r="AY110" s="205" t="s">
        <v>490</v>
      </c>
      <c r="AZ110" s="190" t="s">
        <v>817</v>
      </c>
      <c r="BA110" s="187" t="s">
        <v>361</v>
      </c>
      <c r="BB110" s="184" t="s">
        <v>816</v>
      </c>
      <c r="BC110" s="190" t="s">
        <v>815</v>
      </c>
      <c r="BD110" s="262" t="s">
        <v>814</v>
      </c>
      <c r="BE110" s="187"/>
    </row>
    <row r="111" spans="1:57" ht="60" customHeight="1" thickBot="1" x14ac:dyDescent="0.3">
      <c r="A111" s="209"/>
      <c r="B111" s="263"/>
      <c r="C111" s="185"/>
      <c r="D111" s="254"/>
      <c r="E111" s="185"/>
      <c r="F111" s="185"/>
      <c r="G111" s="191"/>
      <c r="H111" s="331"/>
      <c r="I111" s="334"/>
      <c r="J111" s="191"/>
      <c r="K111" s="185"/>
      <c r="L111" s="211"/>
      <c r="M111" s="207"/>
      <c r="N111" s="207"/>
      <c r="O111" s="207"/>
      <c r="P111" s="207"/>
      <c r="Q111" s="207"/>
      <c r="R111" s="207"/>
      <c r="S111" s="207"/>
      <c r="T111" s="207"/>
      <c r="U111" s="207"/>
      <c r="V111" s="207"/>
      <c r="W111" s="209"/>
      <c r="X111" s="211"/>
      <c r="Y111" s="209"/>
      <c r="Z111" s="132" t="s">
        <v>813</v>
      </c>
      <c r="AA111" s="104" t="s">
        <v>15</v>
      </c>
      <c r="AB111" s="104" t="s">
        <v>14</v>
      </c>
      <c r="AC111" s="108">
        <f t="shared" si="27"/>
        <v>0.1</v>
      </c>
      <c r="AD111" s="104" t="s">
        <v>267</v>
      </c>
      <c r="AE111" s="108">
        <f t="shared" si="28"/>
        <v>0.15</v>
      </c>
      <c r="AF111" s="109" t="s">
        <v>268</v>
      </c>
      <c r="AG111" s="110">
        <f t="shared" si="29"/>
        <v>0.15</v>
      </c>
      <c r="AH111" s="109" t="s">
        <v>458</v>
      </c>
      <c r="AI111" s="110">
        <f t="shared" si="30"/>
        <v>0.15</v>
      </c>
      <c r="AJ111" s="111" t="s">
        <v>459</v>
      </c>
      <c r="AK111" s="112">
        <f t="shared" si="31"/>
        <v>0.1</v>
      </c>
      <c r="AL111" s="113" t="s">
        <v>283</v>
      </c>
      <c r="AM111" s="112">
        <f t="shared" si="32"/>
        <v>0.15</v>
      </c>
      <c r="AN111" s="111" t="s">
        <v>460</v>
      </c>
      <c r="AO111" s="112">
        <f t="shared" si="33"/>
        <v>0.15</v>
      </c>
      <c r="AP111" s="114">
        <f t="shared" si="34"/>
        <v>0.95000000000000007</v>
      </c>
      <c r="AQ111" s="215"/>
      <c r="AR111" s="200"/>
      <c r="AS111" s="218"/>
      <c r="AT111" s="200"/>
      <c r="AU111" s="203"/>
      <c r="AV111" s="203"/>
      <c r="AW111" s="195"/>
      <c r="AX111" s="196"/>
      <c r="AY111" s="205"/>
      <c r="AZ111" s="191"/>
      <c r="BA111" s="188"/>
      <c r="BB111" s="185"/>
      <c r="BC111" s="191"/>
      <c r="BD111" s="263"/>
      <c r="BE111" s="188"/>
    </row>
    <row r="112" spans="1:57" ht="60" customHeight="1" thickBot="1" x14ac:dyDescent="0.3">
      <c r="A112" s="210"/>
      <c r="B112" s="264"/>
      <c r="C112" s="186"/>
      <c r="D112" s="254"/>
      <c r="E112" s="186"/>
      <c r="F112" s="186"/>
      <c r="G112" s="192"/>
      <c r="H112" s="332"/>
      <c r="I112" s="335"/>
      <c r="J112" s="192"/>
      <c r="K112" s="186"/>
      <c r="L112" s="212"/>
      <c r="M112" s="208"/>
      <c r="N112" s="208"/>
      <c r="O112" s="208"/>
      <c r="P112" s="208"/>
      <c r="Q112" s="208"/>
      <c r="R112" s="208"/>
      <c r="S112" s="208"/>
      <c r="T112" s="208"/>
      <c r="U112" s="208"/>
      <c r="V112" s="208"/>
      <c r="W112" s="210"/>
      <c r="X112" s="212"/>
      <c r="Y112" s="210"/>
      <c r="Z112" s="132" t="s">
        <v>812</v>
      </c>
      <c r="AA112" s="104" t="s">
        <v>15</v>
      </c>
      <c r="AB112" s="104" t="s">
        <v>14</v>
      </c>
      <c r="AC112" s="108">
        <f t="shared" si="27"/>
        <v>0.1</v>
      </c>
      <c r="AD112" s="104" t="s">
        <v>267</v>
      </c>
      <c r="AE112" s="108">
        <f t="shared" si="28"/>
        <v>0.15</v>
      </c>
      <c r="AF112" s="109" t="s">
        <v>268</v>
      </c>
      <c r="AG112" s="110">
        <f t="shared" si="29"/>
        <v>0.15</v>
      </c>
      <c r="AH112" s="109" t="s">
        <v>458</v>
      </c>
      <c r="AI112" s="110">
        <f t="shared" si="30"/>
        <v>0.15</v>
      </c>
      <c r="AJ112" s="111" t="s">
        <v>459</v>
      </c>
      <c r="AK112" s="112">
        <f t="shared" si="31"/>
        <v>0.1</v>
      </c>
      <c r="AL112" s="113" t="s">
        <v>283</v>
      </c>
      <c r="AM112" s="112">
        <f t="shared" si="32"/>
        <v>0.15</v>
      </c>
      <c r="AN112" s="111" t="s">
        <v>460</v>
      </c>
      <c r="AO112" s="112">
        <f t="shared" si="33"/>
        <v>0.15</v>
      </c>
      <c r="AP112" s="114">
        <f t="shared" si="34"/>
        <v>0.95000000000000007</v>
      </c>
      <c r="AQ112" s="216"/>
      <c r="AR112" s="201"/>
      <c r="AS112" s="219"/>
      <c r="AT112" s="201"/>
      <c r="AU112" s="204"/>
      <c r="AV112" s="204"/>
      <c r="AW112" s="197"/>
      <c r="AX112" s="198"/>
      <c r="AY112" s="205"/>
      <c r="AZ112" s="192"/>
      <c r="BA112" s="189"/>
      <c r="BB112" s="186"/>
      <c r="BC112" s="192"/>
      <c r="BD112" s="264"/>
      <c r="BE112" s="189"/>
    </row>
    <row r="113" spans="1:57" ht="60" customHeight="1" thickBot="1" x14ac:dyDescent="0.3">
      <c r="A113" s="213" t="str">
        <f>IF(C113&lt;&gt;"",VLOOKUP(C113,'[1]Codificacion Riesgos'!$C$6:$D$45,2,FALSE)&amp;"-0"&amp;B113,"")</f>
        <v>CBS-01</v>
      </c>
      <c r="B113" s="262">
        <v>1</v>
      </c>
      <c r="C113" s="184" t="s">
        <v>142</v>
      </c>
      <c r="D113" s="254" t="s">
        <v>450</v>
      </c>
      <c r="E113" s="185" t="s">
        <v>451</v>
      </c>
      <c r="F113" s="184" t="s">
        <v>78</v>
      </c>
      <c r="G113" s="184" t="s">
        <v>456</v>
      </c>
      <c r="H113" s="185" t="s">
        <v>454</v>
      </c>
      <c r="I113" s="185" t="s">
        <v>455</v>
      </c>
      <c r="J113" s="191"/>
      <c r="K113" s="185">
        <v>3</v>
      </c>
      <c r="L113" s="211">
        <f>+IF(K113=1,0.2,(+IF(K113=2,0.4,+IF(K113=3,0.6,+IF(K113=4,0.8,+IF(K113=5,1,FALSE))))))</f>
        <v>0.6</v>
      </c>
      <c r="M113" s="206" t="s">
        <v>453</v>
      </c>
      <c r="N113" s="206" t="s">
        <v>452</v>
      </c>
      <c r="O113" s="206" t="s">
        <v>452</v>
      </c>
      <c r="P113" s="206" t="s">
        <v>453</v>
      </c>
      <c r="Q113" s="206" t="s">
        <v>452</v>
      </c>
      <c r="R113" s="206" t="s">
        <v>452</v>
      </c>
      <c r="S113" s="206" t="s">
        <v>453</v>
      </c>
      <c r="T113" s="206" t="s">
        <v>452</v>
      </c>
      <c r="U113" s="206" t="s">
        <v>452</v>
      </c>
      <c r="V113" s="206" t="s">
        <v>453</v>
      </c>
      <c r="W113" s="209" t="str">
        <f>+IF((COUNTIF(M113:V115,"SI")&lt;4),"3",(IF((COUNTIF(M113:V115,"SI")&gt;7),"5",(IF((COUNTIF(M113:V115,"SI")=4),"4",(IF((COUNTIF(M113:V115,"SI")=5),"4",(IF((COUNTIF(M113:V115,"SI")=6),"4",(IF((COUNTIF(M113:V115,"SI")=7),"4","NO REGISTRA")))))))))))</f>
        <v>4</v>
      </c>
      <c r="X113" s="211">
        <f>+IF((W113="3"),0.6,IF((W113="4"),0.8,IF((W113="5"),1,"NO REGISTRA")))</f>
        <v>0.8</v>
      </c>
      <c r="Y113" s="213" t="str">
        <f>+IF(AND(X113=100%,L113&gt;=20%,L113&lt;=100%),"EXTREMO",IF(AND(X113=80%,L113&gt;=20%,L113&lt;=100%),"ALTO",(IF(AND(X113&gt;=20%,X113&lt;=60%,L113=100%),"ALTO",(IF(AND(X113=60%,L113=80%),"ALTO",(IF(AND(X113=60%,L113&gt;=20%,L113&lt;=60%),"MODERADO",(IF(AND(X113=40%,L113&gt;=40%,L113&lt;=80%),"MODERADO",(IF(AND(X113=20%,L113&gt;=60%,L113&lt;=80%),"MODERADO",IF(AND(X113=40%,L113=20%),"BAJO",(IF(AND(X113=20%,L113&gt;=20%,L113&lt;=40%),"BAJO","NO REGISTRA")))))))))))))))</f>
        <v>ALTO</v>
      </c>
      <c r="Z113" s="107" t="s">
        <v>457</v>
      </c>
      <c r="AA113" s="104" t="s">
        <v>15</v>
      </c>
      <c r="AB113" s="104" t="s">
        <v>11</v>
      </c>
      <c r="AC113" s="108">
        <f t="shared" si="27"/>
        <v>0.15</v>
      </c>
      <c r="AD113" s="104" t="s">
        <v>267</v>
      </c>
      <c r="AE113" s="108">
        <f t="shared" si="28"/>
        <v>0.15</v>
      </c>
      <c r="AF113" s="109" t="s">
        <v>268</v>
      </c>
      <c r="AG113" s="110">
        <f t="shared" si="29"/>
        <v>0.15</v>
      </c>
      <c r="AH113" s="109" t="s">
        <v>458</v>
      </c>
      <c r="AI113" s="110">
        <f t="shared" si="30"/>
        <v>0.15</v>
      </c>
      <c r="AJ113" s="111" t="s">
        <v>459</v>
      </c>
      <c r="AK113" s="112">
        <f t="shared" si="31"/>
        <v>0.1</v>
      </c>
      <c r="AL113" s="113" t="s">
        <v>283</v>
      </c>
      <c r="AM113" s="112">
        <f t="shared" si="32"/>
        <v>0.15</v>
      </c>
      <c r="AN113" s="111" t="s">
        <v>460</v>
      </c>
      <c r="AO113" s="112">
        <f t="shared" si="33"/>
        <v>0.15</v>
      </c>
      <c r="AP113" s="114">
        <f t="shared" si="34"/>
        <v>1</v>
      </c>
      <c r="AQ113" s="214">
        <f>AVERAGEIF(AA113:AA115,"&lt;&gt;",AP113:AP115)</f>
        <v>1</v>
      </c>
      <c r="AR113" s="199" t="str">
        <f>IF(AQ113=100%,"FUERTE",IF(AND(AQ113&lt;99%,AQ113&gt;=50%),"MODERADO","DEBIL"))</f>
        <v>FUERTE</v>
      </c>
      <c r="AS113" s="217">
        <f>IFERROR(IF(VLOOKUP("PROBABILIDAD",AA113:AA115,1,FALSE)="PROBABILIDAD",1,0),0)</f>
        <v>1</v>
      </c>
      <c r="AT113" s="199">
        <f>IF(AND(AR113="FUERTE",AS113=1),40%,IF(AND(AR113="MODERADO",AS113=1),20%,0))</f>
        <v>0.4</v>
      </c>
      <c r="AU113" s="202">
        <f>L113-AT113</f>
        <v>0.19999999999999996</v>
      </c>
      <c r="AV113" s="202">
        <f>X113</f>
        <v>0.8</v>
      </c>
      <c r="AW113" s="193" t="str">
        <f>+IF(AND(AV113&gt;80%,AV113&lt;=100%,AU113&gt;=0%,AU113&lt;=100%),"EXTREMO",(IF(AND(AV113&gt;60%,AV113&lt;=80%,AU113&gt;=0%,AU113&lt;=100%),"ALTO",(IF(AND(AV113&gt;40%,AV113&lt;=60%,AU113&gt;60%,AU113&lt;=100%),"ALTO",(IF(AND(AV113&gt;=0%,AV113&lt;=40%,AU113&gt;80%,AU113&lt;=100%),"ALTO",(IF(AND(AV113&gt;40%,AV113&lt;=60%,AU113&gt;=0%,AU113&lt;=60%),"MODERADO",(IF(AND(AV113&gt;20%,AV113&lt;=40%,AU113&gt;20%,AU113&lt;=80%),"MODERADO",(IF(AND(AV113&gt;=0%,AV113&lt;=20%,AU113&gt;40%,AU113&lt;=80%),"MODERADO",(IF(AND(AV113&gt;=0%,AV113&lt;=40%,AU113&gt;=0%,AU113&lt;=20%),"BAJO",(IF(AND(AV113&gt;=0%,AV113&lt;=20%,AU113&gt;20%,AU113&lt;=40%),"BAJO","NO REGISTRA")))))))))))))))))</f>
        <v>ALTO</v>
      </c>
      <c r="AX113" s="194"/>
      <c r="AY113" s="205" t="s">
        <v>461</v>
      </c>
      <c r="AZ113" s="336" t="s">
        <v>465</v>
      </c>
      <c r="BA113" s="187" t="s">
        <v>374</v>
      </c>
      <c r="BB113" s="184" t="s">
        <v>462</v>
      </c>
      <c r="BC113" s="336" t="s">
        <v>463</v>
      </c>
      <c r="BD113" s="293">
        <v>44896</v>
      </c>
      <c r="BE113" s="187"/>
    </row>
    <row r="114" spans="1:57" ht="60" customHeight="1" thickBot="1" x14ac:dyDescent="0.3">
      <c r="A114" s="209"/>
      <c r="B114" s="263"/>
      <c r="C114" s="185"/>
      <c r="D114" s="254"/>
      <c r="E114" s="185"/>
      <c r="F114" s="185"/>
      <c r="G114" s="185"/>
      <c r="H114" s="185"/>
      <c r="I114" s="185"/>
      <c r="J114" s="191"/>
      <c r="K114" s="185"/>
      <c r="L114" s="211"/>
      <c r="M114" s="207"/>
      <c r="N114" s="207"/>
      <c r="O114" s="207"/>
      <c r="P114" s="207"/>
      <c r="Q114" s="207"/>
      <c r="R114" s="207"/>
      <c r="S114" s="207"/>
      <c r="T114" s="207"/>
      <c r="U114" s="207"/>
      <c r="V114" s="207"/>
      <c r="W114" s="209"/>
      <c r="X114" s="211"/>
      <c r="Y114" s="209"/>
      <c r="Z114" s="117" t="s">
        <v>464</v>
      </c>
      <c r="AA114" s="104" t="s">
        <v>15</v>
      </c>
      <c r="AB114" s="104" t="s">
        <v>11</v>
      </c>
      <c r="AC114" s="108">
        <f t="shared" si="27"/>
        <v>0.15</v>
      </c>
      <c r="AD114" s="104" t="s">
        <v>267</v>
      </c>
      <c r="AE114" s="108">
        <f t="shared" si="28"/>
        <v>0.15</v>
      </c>
      <c r="AF114" s="109" t="s">
        <v>268</v>
      </c>
      <c r="AG114" s="110">
        <f t="shared" si="29"/>
        <v>0.15</v>
      </c>
      <c r="AH114" s="109" t="s">
        <v>458</v>
      </c>
      <c r="AI114" s="110">
        <f t="shared" si="30"/>
        <v>0.15</v>
      </c>
      <c r="AJ114" s="111" t="s">
        <v>459</v>
      </c>
      <c r="AK114" s="112">
        <f t="shared" si="31"/>
        <v>0.1</v>
      </c>
      <c r="AL114" s="113" t="s">
        <v>283</v>
      </c>
      <c r="AM114" s="112">
        <f t="shared" si="32"/>
        <v>0.15</v>
      </c>
      <c r="AN114" s="111" t="s">
        <v>460</v>
      </c>
      <c r="AO114" s="112">
        <f t="shared" si="33"/>
        <v>0.15</v>
      </c>
      <c r="AP114" s="114">
        <f t="shared" si="34"/>
        <v>1</v>
      </c>
      <c r="AQ114" s="215"/>
      <c r="AR114" s="200"/>
      <c r="AS114" s="218"/>
      <c r="AT114" s="200"/>
      <c r="AU114" s="203"/>
      <c r="AV114" s="203"/>
      <c r="AW114" s="195"/>
      <c r="AX114" s="196"/>
      <c r="AY114" s="205"/>
      <c r="AZ114" s="337"/>
      <c r="BA114" s="188"/>
      <c r="BB114" s="185"/>
      <c r="BC114" s="337"/>
      <c r="BD114" s="188"/>
      <c r="BE114" s="188"/>
    </row>
    <row r="115" spans="1:57" ht="60" customHeight="1" thickBot="1" x14ac:dyDescent="0.3">
      <c r="A115" s="210"/>
      <c r="B115" s="264"/>
      <c r="C115" s="186"/>
      <c r="D115" s="254"/>
      <c r="E115" s="186"/>
      <c r="F115" s="186"/>
      <c r="G115" s="186"/>
      <c r="H115" s="186"/>
      <c r="I115" s="186"/>
      <c r="J115" s="192"/>
      <c r="K115" s="186"/>
      <c r="L115" s="212"/>
      <c r="M115" s="208"/>
      <c r="N115" s="208"/>
      <c r="O115" s="208"/>
      <c r="P115" s="208"/>
      <c r="Q115" s="208"/>
      <c r="R115" s="208"/>
      <c r="S115" s="208"/>
      <c r="T115" s="208"/>
      <c r="U115" s="208"/>
      <c r="V115" s="208"/>
      <c r="W115" s="210"/>
      <c r="X115" s="212"/>
      <c r="Y115" s="210"/>
      <c r="Z115" s="117" t="s">
        <v>7</v>
      </c>
      <c r="AA115" s="104"/>
      <c r="AB115" s="104"/>
      <c r="AC115" s="108" t="b">
        <f t="shared" si="27"/>
        <v>0</v>
      </c>
      <c r="AD115" s="104"/>
      <c r="AE115" s="108" t="b">
        <f t="shared" si="28"/>
        <v>0</v>
      </c>
      <c r="AF115" s="109"/>
      <c r="AG115" s="110" t="b">
        <f t="shared" si="29"/>
        <v>0</v>
      </c>
      <c r="AH115" s="109"/>
      <c r="AI115" s="110" t="b">
        <f t="shared" si="30"/>
        <v>0</v>
      </c>
      <c r="AJ115" s="111"/>
      <c r="AK115" s="112" t="b">
        <f t="shared" si="31"/>
        <v>0</v>
      </c>
      <c r="AL115" s="113"/>
      <c r="AM115" s="112" t="b">
        <f t="shared" si="32"/>
        <v>0</v>
      </c>
      <c r="AN115" s="111"/>
      <c r="AO115" s="112" t="b">
        <f t="shared" si="33"/>
        <v>0</v>
      </c>
      <c r="AP115" s="114">
        <f t="shared" si="34"/>
        <v>0</v>
      </c>
      <c r="AQ115" s="216"/>
      <c r="AR115" s="201"/>
      <c r="AS115" s="219"/>
      <c r="AT115" s="201"/>
      <c r="AU115" s="204"/>
      <c r="AV115" s="204"/>
      <c r="AW115" s="197"/>
      <c r="AX115" s="198"/>
      <c r="AY115" s="205"/>
      <c r="AZ115" s="338"/>
      <c r="BA115" s="189"/>
      <c r="BB115" s="186"/>
      <c r="BC115" s="338"/>
      <c r="BD115" s="189"/>
      <c r="BE115" s="189"/>
    </row>
    <row r="116" spans="1:57" ht="60" customHeight="1" thickBot="1" x14ac:dyDescent="0.3">
      <c r="A116" s="213" t="str">
        <f>IF(C116&lt;&gt;"",VLOOKUP(C116,'[2]Codificacion Riesgos'!$B$6:$C$32,2,FALSE)&amp;"-"&amp;B116,"")</f>
        <v>CD-1</v>
      </c>
      <c r="B116" s="262">
        <v>1</v>
      </c>
      <c r="C116" s="184" t="s">
        <v>88</v>
      </c>
      <c r="D116" s="254" t="s">
        <v>450</v>
      </c>
      <c r="E116" s="185" t="s">
        <v>45</v>
      </c>
      <c r="F116" s="184" t="s">
        <v>78</v>
      </c>
      <c r="G116" s="184" t="s">
        <v>844</v>
      </c>
      <c r="H116" s="185" t="s">
        <v>843</v>
      </c>
      <c r="I116" s="185" t="s">
        <v>842</v>
      </c>
      <c r="J116" s="191"/>
      <c r="K116" s="185">
        <v>1</v>
      </c>
      <c r="L116" s="211">
        <f>+IF(K116=1,0.2,(+IF(K116=2,0.4,+IF(K116=3,0.6,+IF(K116=4,0.8,+IF(K116=5,1,FALSE))))))</f>
        <v>0.2</v>
      </c>
      <c r="M116" s="206" t="s">
        <v>452</v>
      </c>
      <c r="N116" s="206" t="s">
        <v>452</v>
      </c>
      <c r="O116" s="206" t="s">
        <v>452</v>
      </c>
      <c r="P116" s="206" t="s">
        <v>453</v>
      </c>
      <c r="Q116" s="206" t="s">
        <v>452</v>
      </c>
      <c r="R116" s="206" t="s">
        <v>452</v>
      </c>
      <c r="S116" s="206" t="s">
        <v>453</v>
      </c>
      <c r="T116" s="206" t="s">
        <v>453</v>
      </c>
      <c r="U116" s="206" t="s">
        <v>452</v>
      </c>
      <c r="V116" s="206" t="s">
        <v>453</v>
      </c>
      <c r="W116" s="209" t="str">
        <f>+IF((COUNTIF(M116:V118,"SI")&lt;4),"3",(IF((COUNTIF(M116:V118,"SI")&gt;7),"5",(IF((COUNTIF(M116:V118,"SI")=4),"4",(IF((COUNTIF(M116:V118,"SI")=5),"4",(IF((COUNTIF(M116:V118,"SI")=6),"4",(IF((COUNTIF(M116:V118,"SI")=7),"4","NO REGISTRA")))))))))))</f>
        <v>4</v>
      </c>
      <c r="X116" s="211">
        <f>+IF((W116="3"),0.6,IF((W116="4"),0.8,IF((W116="5"),1,"NO REGISTRA")))</f>
        <v>0.8</v>
      </c>
      <c r="Y116" s="213" t="str">
        <f>+IF(AND(X116=100%,L116&gt;=20%,L116&lt;=100%),"EXTREMO",IF(AND(X116=80%,L116&gt;=20%,L116&lt;=100%),"ALTO",(IF(AND(X116&gt;=20%,X116&lt;=60%,L116=100%),"ALTO",(IF(AND(X116=60%,L116=80%),"ALTO",(IF(AND(X116=60%,L116&gt;=20%,L116&lt;=60%),"MODERADO",(IF(AND(X116=40%,L116&gt;=40%,L116&lt;=80%),"MODERADO",(IF(AND(X116=20%,L116&gt;=60%,L116&lt;=80%),"MODERADO",IF(AND(X116=40%,L116=20%),"BAJO",(IF(AND(X116=20%,L116&gt;=20%,L116&lt;=40%),"BAJO","NO REGISTRA")))))))))))))))</f>
        <v>ALTO</v>
      </c>
      <c r="Z116" s="107" t="s">
        <v>841</v>
      </c>
      <c r="AA116" s="104" t="s">
        <v>15</v>
      </c>
      <c r="AB116" s="104" t="s">
        <v>11</v>
      </c>
      <c r="AC116" s="108">
        <f t="shared" si="27"/>
        <v>0.15</v>
      </c>
      <c r="AD116" s="104" t="s">
        <v>267</v>
      </c>
      <c r="AE116" s="108">
        <f t="shared" si="28"/>
        <v>0.15</v>
      </c>
      <c r="AF116" s="109" t="s">
        <v>268</v>
      </c>
      <c r="AG116" s="110">
        <f t="shared" si="29"/>
        <v>0.15</v>
      </c>
      <c r="AH116" s="109" t="s">
        <v>458</v>
      </c>
      <c r="AI116" s="110">
        <f t="shared" si="30"/>
        <v>0.15</v>
      </c>
      <c r="AJ116" s="111" t="s">
        <v>459</v>
      </c>
      <c r="AK116" s="112">
        <f t="shared" si="31"/>
        <v>0.1</v>
      </c>
      <c r="AL116" s="113" t="s">
        <v>283</v>
      </c>
      <c r="AM116" s="112">
        <f t="shared" si="32"/>
        <v>0.15</v>
      </c>
      <c r="AN116" s="111" t="s">
        <v>460</v>
      </c>
      <c r="AO116" s="112">
        <f t="shared" si="33"/>
        <v>0.15</v>
      </c>
      <c r="AP116" s="114">
        <f t="shared" si="34"/>
        <v>1</v>
      </c>
      <c r="AQ116" s="214">
        <f>AVERAGEIF(AA116:AA118,"&lt;&gt;",AP116:AP118)</f>
        <v>1</v>
      </c>
      <c r="AR116" s="199" t="str">
        <f>IF(AQ116=100%,"FUERTE",IF(AND(AQ116&lt;99%,AQ116&gt;=50%),"MODERADO","DEBIL"))</f>
        <v>FUERTE</v>
      </c>
      <c r="AS116" s="217">
        <f>IFERROR(IF(VLOOKUP("PROBABILIDAD",AA116:AA118,1,FALSE)="PROBABILIDAD",1,0),0)</f>
        <v>1</v>
      </c>
      <c r="AT116" s="199">
        <f>IF(AND(AR116="FUERTE",AS116=1),40%,IF(AND(AR116="MODERADO",AS116=1),20%,0))</f>
        <v>0.4</v>
      </c>
      <c r="AU116" s="202">
        <f>L116-AT116</f>
        <v>-0.2</v>
      </c>
      <c r="AV116" s="202">
        <f>X116</f>
        <v>0.8</v>
      </c>
      <c r="AW116" s="193" t="str">
        <f>+IF(AND(AV116&gt;80%,AV116&lt;=100%,AU116&gt;=0%,AU116&lt;=100%),"EXTREMO",(IF(AND(AV116&gt;60%,AV116&lt;=80%,AU116&gt;=0%,AU116&lt;=100%),"ALTO",(IF(AND(AV116&gt;40%,AV116&lt;=60%,AU116&gt;60%,AU116&lt;=100%),"ALTO",(IF(AND(AV116&gt;=0%,AV116&lt;=40%,AU116&gt;80%,AU116&lt;=100%),"ALTO",(IF(AND(AV116&gt;40%,AV116&lt;=60%,AU116&gt;=0%,AU116&lt;=60%),"MODERADO",(IF(AND(AV116&gt;20%,AV116&lt;=40%,AU116&gt;20%,AU116&lt;=80%),"MODERADO",(IF(AND(AV116&gt;=0%,AV116&lt;=20%,AU116&gt;40%,AU116&lt;=80%),"MODERADO",(IF(AND(AV116&gt;=0%,AV116&lt;=40%,AU116&gt;=0%,AU116&lt;=20%),"BAJO",(IF(AND(AV116&gt;=0%,AV116&lt;=20%,AU116&gt;20%,AU116&lt;=40%),"BAJO","NO REGISTRA")))))))))))))))))</f>
        <v>NO REGISTRA</v>
      </c>
      <c r="AX116" s="194"/>
      <c r="AY116" s="205" t="s">
        <v>461</v>
      </c>
      <c r="AZ116" s="184" t="s">
        <v>840</v>
      </c>
      <c r="BA116" s="184" t="s">
        <v>367</v>
      </c>
      <c r="BB116" s="184" t="s">
        <v>839</v>
      </c>
      <c r="BC116" s="184" t="s">
        <v>838</v>
      </c>
      <c r="BD116" s="187" t="s">
        <v>830</v>
      </c>
      <c r="BE116" s="187" t="s">
        <v>470</v>
      </c>
    </row>
    <row r="117" spans="1:57" ht="60" customHeight="1" thickBot="1" x14ac:dyDescent="0.3">
      <c r="A117" s="209"/>
      <c r="B117" s="263"/>
      <c r="C117" s="185"/>
      <c r="D117" s="254"/>
      <c r="E117" s="185"/>
      <c r="F117" s="185"/>
      <c r="G117" s="185"/>
      <c r="H117" s="185"/>
      <c r="I117" s="185"/>
      <c r="J117" s="191"/>
      <c r="K117" s="185"/>
      <c r="L117" s="211"/>
      <c r="M117" s="207"/>
      <c r="N117" s="207"/>
      <c r="O117" s="207"/>
      <c r="P117" s="207"/>
      <c r="Q117" s="207"/>
      <c r="R117" s="207"/>
      <c r="S117" s="207"/>
      <c r="T117" s="207"/>
      <c r="U117" s="207"/>
      <c r="V117" s="207"/>
      <c r="W117" s="209"/>
      <c r="X117" s="211"/>
      <c r="Y117" s="209"/>
      <c r="Z117" s="117" t="s">
        <v>6</v>
      </c>
      <c r="AA117" s="104"/>
      <c r="AB117" s="104"/>
      <c r="AC117" s="108" t="b">
        <f t="shared" si="27"/>
        <v>0</v>
      </c>
      <c r="AD117" s="104"/>
      <c r="AE117" s="108" t="b">
        <f t="shared" si="28"/>
        <v>0</v>
      </c>
      <c r="AF117" s="109"/>
      <c r="AG117" s="110" t="b">
        <f t="shared" si="29"/>
        <v>0</v>
      </c>
      <c r="AH117" s="109"/>
      <c r="AI117" s="110" t="b">
        <f t="shared" si="30"/>
        <v>0</v>
      </c>
      <c r="AJ117" s="111"/>
      <c r="AK117" s="112" t="b">
        <f t="shared" si="31"/>
        <v>0</v>
      </c>
      <c r="AL117" s="113"/>
      <c r="AM117" s="112" t="b">
        <f t="shared" si="32"/>
        <v>0</v>
      </c>
      <c r="AN117" s="111"/>
      <c r="AO117" s="112" t="b">
        <f t="shared" si="33"/>
        <v>0</v>
      </c>
      <c r="AP117" s="114">
        <f t="shared" si="34"/>
        <v>0</v>
      </c>
      <c r="AQ117" s="215"/>
      <c r="AR117" s="200"/>
      <c r="AS117" s="218"/>
      <c r="AT117" s="200"/>
      <c r="AU117" s="203"/>
      <c r="AV117" s="203"/>
      <c r="AW117" s="195"/>
      <c r="AX117" s="196"/>
      <c r="AY117" s="205"/>
      <c r="AZ117" s="185"/>
      <c r="BA117" s="185"/>
      <c r="BB117" s="185"/>
      <c r="BC117" s="185"/>
      <c r="BD117" s="188"/>
      <c r="BE117" s="188"/>
    </row>
    <row r="118" spans="1:57" ht="60" customHeight="1" thickBot="1" x14ac:dyDescent="0.3">
      <c r="A118" s="210"/>
      <c r="B118" s="264"/>
      <c r="C118" s="186"/>
      <c r="D118" s="254"/>
      <c r="E118" s="186"/>
      <c r="F118" s="186"/>
      <c r="G118" s="186"/>
      <c r="H118" s="186"/>
      <c r="I118" s="186"/>
      <c r="J118" s="192"/>
      <c r="K118" s="186"/>
      <c r="L118" s="212"/>
      <c r="M118" s="208"/>
      <c r="N118" s="208"/>
      <c r="O118" s="208"/>
      <c r="P118" s="208"/>
      <c r="Q118" s="208"/>
      <c r="R118" s="208"/>
      <c r="S118" s="208"/>
      <c r="T118" s="208"/>
      <c r="U118" s="208"/>
      <c r="V118" s="208"/>
      <c r="W118" s="210"/>
      <c r="X118" s="212"/>
      <c r="Y118" s="210"/>
      <c r="Z118" s="117" t="s">
        <v>7</v>
      </c>
      <c r="AA118" s="104"/>
      <c r="AB118" s="104"/>
      <c r="AC118" s="108" t="b">
        <f t="shared" si="27"/>
        <v>0</v>
      </c>
      <c r="AD118" s="104"/>
      <c r="AE118" s="108" t="b">
        <f t="shared" si="28"/>
        <v>0</v>
      </c>
      <c r="AF118" s="109"/>
      <c r="AG118" s="110" t="b">
        <f t="shared" si="29"/>
        <v>0</v>
      </c>
      <c r="AH118" s="109"/>
      <c r="AI118" s="110" t="b">
        <f t="shared" si="30"/>
        <v>0</v>
      </c>
      <c r="AJ118" s="111"/>
      <c r="AK118" s="112" t="b">
        <f t="shared" si="31"/>
        <v>0</v>
      </c>
      <c r="AL118" s="113"/>
      <c r="AM118" s="112" t="b">
        <f t="shared" si="32"/>
        <v>0</v>
      </c>
      <c r="AN118" s="111"/>
      <c r="AO118" s="112" t="b">
        <f t="shared" si="33"/>
        <v>0</v>
      </c>
      <c r="AP118" s="114">
        <f t="shared" si="34"/>
        <v>0</v>
      </c>
      <c r="AQ118" s="216"/>
      <c r="AR118" s="201"/>
      <c r="AS118" s="219"/>
      <c r="AT118" s="201"/>
      <c r="AU118" s="204"/>
      <c r="AV118" s="204"/>
      <c r="AW118" s="197"/>
      <c r="AX118" s="198"/>
      <c r="AY118" s="205"/>
      <c r="AZ118" s="186"/>
      <c r="BA118" s="186"/>
      <c r="BB118" s="186"/>
      <c r="BC118" s="186"/>
      <c r="BD118" s="189"/>
      <c r="BE118" s="189"/>
    </row>
    <row r="119" spans="1:57" ht="60" customHeight="1" thickBot="1" x14ac:dyDescent="0.3">
      <c r="A119" s="213" t="str">
        <f>IF(C119&lt;&gt;"",VLOOKUP(C119,'[2]Codificacion Riesgos'!$B$6:$C$32,2,FALSE)&amp;"-"&amp;B119,"")</f>
        <v>CD-2</v>
      </c>
      <c r="B119" s="262">
        <v>2</v>
      </c>
      <c r="C119" s="184" t="s">
        <v>88</v>
      </c>
      <c r="D119" s="254" t="s">
        <v>450</v>
      </c>
      <c r="E119" s="185" t="s">
        <v>45</v>
      </c>
      <c r="F119" s="184" t="s">
        <v>78</v>
      </c>
      <c r="G119" s="184" t="s">
        <v>837</v>
      </c>
      <c r="H119" s="185" t="s">
        <v>836</v>
      </c>
      <c r="I119" s="185" t="s">
        <v>835</v>
      </c>
      <c r="J119" s="191"/>
      <c r="K119" s="185">
        <v>1</v>
      </c>
      <c r="L119" s="211">
        <f>+IF(K119=1,0.2,(+IF(K119=2,0.4,+IF(K119=3,0.6,+IF(K119=4,0.8,+IF(K119=5,1,FALSE))))))</f>
        <v>0.2</v>
      </c>
      <c r="M119" s="206" t="s">
        <v>452</v>
      </c>
      <c r="N119" s="206" t="s">
        <v>452</v>
      </c>
      <c r="O119" s="206" t="s">
        <v>452</v>
      </c>
      <c r="P119" s="206" t="s">
        <v>453</v>
      </c>
      <c r="Q119" s="206" t="s">
        <v>452</v>
      </c>
      <c r="R119" s="206" t="s">
        <v>452</v>
      </c>
      <c r="S119" s="206" t="s">
        <v>453</v>
      </c>
      <c r="T119" s="206" t="s">
        <v>452</v>
      </c>
      <c r="U119" s="206" t="s">
        <v>452</v>
      </c>
      <c r="V119" s="206" t="s">
        <v>453</v>
      </c>
      <c r="W119" s="209" t="str">
        <f>+IF((COUNTIF(M119:V121,"SI")&lt;4),"3",(IF((COUNTIF(M119:V121,"SI")&gt;7),"5",(IF((COUNTIF(M119:V121,"SI")=4),"4",(IF((COUNTIF(M119:V121,"SI")=5),"4",(IF((COUNTIF(M119:V121,"SI")=6),"4",(IF((COUNTIF(M119:V121,"SI")=7),"4","NO REGISTRA")))))))))))</f>
        <v>4</v>
      </c>
      <c r="X119" s="211">
        <f>+IF((W119="3"),0.6,IF((W119="4"),0.8,IF((W119="5"),1,"NO REGISTRA")))</f>
        <v>0.8</v>
      </c>
      <c r="Y119" s="213" t="str">
        <f>+IF(AND(X119=100%,L119&gt;=20%,L119&lt;=100%),"EXTREMO",IF(AND(X119=80%,L119&gt;=20%,L119&lt;=100%),"ALTO",(IF(AND(X119&gt;=20%,X119&lt;=60%,L119=100%),"ALTO",(IF(AND(X119=60%,L119=80%),"ALTO",(IF(AND(X119=60%,L119&gt;=20%,L119&lt;=60%),"MODERADO",(IF(AND(X119=40%,L119&gt;=40%,L119&lt;=80%),"MODERADO",(IF(AND(X119=20%,L119&gt;=60%,L119&lt;=80%),"MODERADO",IF(AND(X119=40%,L119=20%),"BAJO",(IF(AND(X119=20%,L119&gt;=20%,L119&lt;=40%),"BAJO","NO REGISTRA")))))))))))))))</f>
        <v>ALTO</v>
      </c>
      <c r="Z119" s="107" t="s">
        <v>834</v>
      </c>
      <c r="AA119" s="104" t="s">
        <v>15</v>
      </c>
      <c r="AB119" s="104" t="s">
        <v>11</v>
      </c>
      <c r="AC119" s="108">
        <f t="shared" si="27"/>
        <v>0.15</v>
      </c>
      <c r="AD119" s="104" t="s">
        <v>267</v>
      </c>
      <c r="AE119" s="108">
        <f t="shared" si="28"/>
        <v>0.15</v>
      </c>
      <c r="AF119" s="109" t="s">
        <v>268</v>
      </c>
      <c r="AG119" s="110">
        <f t="shared" si="29"/>
        <v>0.15</v>
      </c>
      <c r="AH119" s="109" t="s">
        <v>458</v>
      </c>
      <c r="AI119" s="110">
        <f t="shared" si="30"/>
        <v>0.15</v>
      </c>
      <c r="AJ119" s="111" t="s">
        <v>459</v>
      </c>
      <c r="AK119" s="112">
        <f t="shared" si="31"/>
        <v>0.1</v>
      </c>
      <c r="AL119" s="113" t="s">
        <v>283</v>
      </c>
      <c r="AM119" s="112">
        <f t="shared" si="32"/>
        <v>0.15</v>
      </c>
      <c r="AN119" s="111" t="s">
        <v>460</v>
      </c>
      <c r="AO119" s="112">
        <f t="shared" si="33"/>
        <v>0.15</v>
      </c>
      <c r="AP119" s="114">
        <f t="shared" si="34"/>
        <v>1</v>
      </c>
      <c r="AQ119" s="214">
        <f>AVERAGEIF(AA119:AA121,"&lt;&gt;",AP119:AP121)</f>
        <v>1</v>
      </c>
      <c r="AR119" s="199" t="str">
        <f>IF(AQ119=100%,"FUERTE",IF(AND(AQ119&lt;99%,AQ119&gt;=50%),"MODERADO","DEBIL"))</f>
        <v>FUERTE</v>
      </c>
      <c r="AS119" s="217">
        <f>IFERROR(IF(VLOOKUP("PROBABILIDAD",AA119:AA121,1,FALSE)="PROBABILIDAD",1,0),0)</f>
        <v>1</v>
      </c>
      <c r="AT119" s="199">
        <f>IF(AND(AR119="FUERTE",AS119=1),40%,IF(AND(AR119="MODERADO",AS119=1),20%,0))</f>
        <v>0.4</v>
      </c>
      <c r="AU119" s="202">
        <f>L119-AT119</f>
        <v>-0.2</v>
      </c>
      <c r="AV119" s="202">
        <f>X119</f>
        <v>0.8</v>
      </c>
      <c r="AW119" s="193" t="str">
        <f>+IF(AND(AV119&gt;80%,AV119&lt;=100%,AU119&gt;=0%,AU119&lt;=100%),"EXTREMO",(IF(AND(AV119&gt;60%,AV119&lt;=80%,AU119&gt;=0%,AU119&lt;=100%),"ALTO",(IF(AND(AV119&gt;40%,AV119&lt;=60%,AU119&gt;60%,AU119&lt;=100%),"ALTO",(IF(AND(AV119&gt;=0%,AV119&lt;=40%,AU119&gt;80%,AU119&lt;=100%),"ALTO",(IF(AND(AV119&gt;40%,AV119&lt;=60%,AU119&gt;=0%,AU119&lt;=60%),"MODERADO",(IF(AND(AV119&gt;20%,AV119&lt;=40%,AU119&gt;20%,AU119&lt;=80%),"MODERADO",(IF(AND(AV119&gt;=0%,AV119&lt;=20%,AU119&gt;40%,AU119&lt;=80%),"MODERADO",(IF(AND(AV119&gt;=0%,AV119&lt;=40%,AU119&gt;=0%,AU119&lt;=20%),"BAJO",(IF(AND(AV119&gt;=0%,AV119&lt;=20%,AU119&gt;20%,AU119&lt;=40%),"BAJO","NO REGISTRA")))))))))))))))))</f>
        <v>NO REGISTRA</v>
      </c>
      <c r="AX119" s="194"/>
      <c r="AY119" s="205" t="s">
        <v>461</v>
      </c>
      <c r="AZ119" s="184" t="s">
        <v>833</v>
      </c>
      <c r="BA119" s="184" t="s">
        <v>367</v>
      </c>
      <c r="BB119" s="184" t="s">
        <v>832</v>
      </c>
      <c r="BC119" s="184" t="s">
        <v>831</v>
      </c>
      <c r="BD119" s="187" t="s">
        <v>830</v>
      </c>
      <c r="BE119" s="187" t="s">
        <v>470</v>
      </c>
    </row>
    <row r="120" spans="1:57" ht="60" customHeight="1" thickBot="1" x14ac:dyDescent="0.3">
      <c r="A120" s="209"/>
      <c r="B120" s="263"/>
      <c r="C120" s="185"/>
      <c r="D120" s="254"/>
      <c r="E120" s="185"/>
      <c r="F120" s="185"/>
      <c r="G120" s="185"/>
      <c r="H120" s="185"/>
      <c r="I120" s="185"/>
      <c r="J120" s="191"/>
      <c r="K120" s="185"/>
      <c r="L120" s="211"/>
      <c r="M120" s="207"/>
      <c r="N120" s="207"/>
      <c r="O120" s="207"/>
      <c r="P120" s="207"/>
      <c r="Q120" s="207"/>
      <c r="R120" s="207"/>
      <c r="S120" s="207"/>
      <c r="T120" s="207"/>
      <c r="U120" s="207"/>
      <c r="V120" s="207"/>
      <c r="W120" s="209"/>
      <c r="X120" s="211"/>
      <c r="Y120" s="209"/>
      <c r="Z120" s="117" t="s">
        <v>6</v>
      </c>
      <c r="AA120" s="104"/>
      <c r="AB120" s="104"/>
      <c r="AC120" s="108" t="b">
        <f t="shared" si="27"/>
        <v>0</v>
      </c>
      <c r="AD120" s="104"/>
      <c r="AE120" s="108" t="b">
        <f t="shared" si="28"/>
        <v>0</v>
      </c>
      <c r="AF120" s="109"/>
      <c r="AG120" s="110" t="b">
        <f t="shared" si="29"/>
        <v>0</v>
      </c>
      <c r="AH120" s="109"/>
      <c r="AI120" s="110" t="b">
        <f t="shared" si="30"/>
        <v>0</v>
      </c>
      <c r="AJ120" s="111"/>
      <c r="AK120" s="112" t="b">
        <f t="shared" si="31"/>
        <v>0</v>
      </c>
      <c r="AL120" s="113"/>
      <c r="AM120" s="112" t="b">
        <f t="shared" si="32"/>
        <v>0</v>
      </c>
      <c r="AN120" s="111"/>
      <c r="AO120" s="112" t="b">
        <f t="shared" si="33"/>
        <v>0</v>
      </c>
      <c r="AP120" s="114">
        <f t="shared" si="34"/>
        <v>0</v>
      </c>
      <c r="AQ120" s="215"/>
      <c r="AR120" s="200"/>
      <c r="AS120" s="218"/>
      <c r="AT120" s="200"/>
      <c r="AU120" s="203"/>
      <c r="AV120" s="203"/>
      <c r="AW120" s="195"/>
      <c r="AX120" s="196"/>
      <c r="AY120" s="205"/>
      <c r="AZ120" s="185"/>
      <c r="BA120" s="185"/>
      <c r="BB120" s="185"/>
      <c r="BC120" s="185"/>
      <c r="BD120" s="188"/>
      <c r="BE120" s="188"/>
    </row>
    <row r="121" spans="1:57" ht="60" customHeight="1" thickBot="1" x14ac:dyDescent="0.3">
      <c r="A121" s="210"/>
      <c r="B121" s="264"/>
      <c r="C121" s="186"/>
      <c r="D121" s="254"/>
      <c r="E121" s="186"/>
      <c r="F121" s="186"/>
      <c r="G121" s="186"/>
      <c r="H121" s="186"/>
      <c r="I121" s="186"/>
      <c r="J121" s="192"/>
      <c r="K121" s="186"/>
      <c r="L121" s="212"/>
      <c r="M121" s="208"/>
      <c r="N121" s="208"/>
      <c r="O121" s="208"/>
      <c r="P121" s="208"/>
      <c r="Q121" s="208"/>
      <c r="R121" s="208"/>
      <c r="S121" s="208"/>
      <c r="T121" s="208"/>
      <c r="U121" s="208"/>
      <c r="V121" s="208"/>
      <c r="W121" s="210"/>
      <c r="X121" s="212"/>
      <c r="Y121" s="210"/>
      <c r="Z121" s="117" t="s">
        <v>7</v>
      </c>
      <c r="AA121" s="104"/>
      <c r="AB121" s="104"/>
      <c r="AC121" s="108" t="b">
        <f t="shared" si="27"/>
        <v>0</v>
      </c>
      <c r="AD121" s="104"/>
      <c r="AE121" s="108" t="b">
        <f t="shared" si="28"/>
        <v>0</v>
      </c>
      <c r="AF121" s="109"/>
      <c r="AG121" s="110" t="b">
        <f t="shared" si="29"/>
        <v>0</v>
      </c>
      <c r="AH121" s="109"/>
      <c r="AI121" s="110" t="b">
        <f t="shared" si="30"/>
        <v>0</v>
      </c>
      <c r="AJ121" s="111"/>
      <c r="AK121" s="112" t="b">
        <f t="shared" si="31"/>
        <v>0</v>
      </c>
      <c r="AL121" s="113"/>
      <c r="AM121" s="112" t="b">
        <f t="shared" si="32"/>
        <v>0</v>
      </c>
      <c r="AN121" s="111"/>
      <c r="AO121" s="112" t="b">
        <f t="shared" si="33"/>
        <v>0</v>
      </c>
      <c r="AP121" s="114">
        <f t="shared" si="34"/>
        <v>0</v>
      </c>
      <c r="AQ121" s="216"/>
      <c r="AR121" s="201"/>
      <c r="AS121" s="219"/>
      <c r="AT121" s="201"/>
      <c r="AU121" s="204"/>
      <c r="AV121" s="204"/>
      <c r="AW121" s="197"/>
      <c r="AX121" s="198"/>
      <c r="AY121" s="205"/>
      <c r="AZ121" s="186"/>
      <c r="BA121" s="186"/>
      <c r="BB121" s="186"/>
      <c r="BC121" s="186"/>
      <c r="BD121" s="189"/>
      <c r="BE121" s="189"/>
    </row>
    <row r="122" spans="1:57" ht="60" customHeight="1" thickBot="1" x14ac:dyDescent="0.3">
      <c r="A122" s="213" t="str">
        <f>IF(C122&lt;&gt;"",VLOOKUP(C122,'[2]Codificacion Riesgos'!$B$6:$C$32,2,FALSE)&amp;"-"&amp;B122,"")</f>
        <v>CD-3</v>
      </c>
      <c r="B122" s="262">
        <v>3</v>
      </c>
      <c r="C122" s="184" t="s">
        <v>88</v>
      </c>
      <c r="D122" s="254" t="s">
        <v>483</v>
      </c>
      <c r="E122" s="185" t="s">
        <v>49</v>
      </c>
      <c r="F122" s="184" t="s">
        <v>78</v>
      </c>
      <c r="G122" s="184" t="s">
        <v>829</v>
      </c>
      <c r="H122" s="185" t="s">
        <v>828</v>
      </c>
      <c r="I122" s="185" t="s">
        <v>827</v>
      </c>
      <c r="J122" s="191"/>
      <c r="K122" s="185">
        <v>1</v>
      </c>
      <c r="L122" s="211">
        <f>+IF(K122=1,0.2,(+IF(K122=2,0.4,+IF(K122=3,0.6,+IF(K122=4,0.8,+IF(K122=5,1,FALSE))))))</f>
        <v>0.2</v>
      </c>
      <c r="M122" s="206" t="s">
        <v>452</v>
      </c>
      <c r="N122" s="206" t="s">
        <v>452</v>
      </c>
      <c r="O122" s="206" t="s">
        <v>452</v>
      </c>
      <c r="P122" s="206" t="s">
        <v>453</v>
      </c>
      <c r="Q122" s="206" t="s">
        <v>452</v>
      </c>
      <c r="R122" s="206" t="s">
        <v>452</v>
      </c>
      <c r="S122" s="206" t="s">
        <v>453</v>
      </c>
      <c r="T122" s="206" t="s">
        <v>452</v>
      </c>
      <c r="U122" s="206" t="s">
        <v>452</v>
      </c>
      <c r="V122" s="206" t="s">
        <v>453</v>
      </c>
      <c r="W122" s="209" t="str">
        <f>+IF((COUNTIF(M122:V124,"SI")&lt;4),"3",(IF((COUNTIF(M122:V124,"SI")&gt;7),"5",(IF((COUNTIF(M122:V124,"SI")=4),"4",(IF((COUNTIF(M122:V124,"SI")=5),"4",(IF((COUNTIF(M122:V124,"SI")=6),"4",(IF((COUNTIF(M122:V124,"SI")=7),"4","NO REGISTRA")))))))))))</f>
        <v>4</v>
      </c>
      <c r="X122" s="211">
        <f>+IF((W122="3"),0.6,IF((W122="4"),0.8,IF((W122="5"),1,"NO REGISTRA")))</f>
        <v>0.8</v>
      </c>
      <c r="Y122" s="213" t="str">
        <f>+IF(AND(X122=100%,L122&gt;=20%,L122&lt;=100%),"EXTREMO",IF(AND(X122=80%,L122&gt;=20%,L122&lt;=100%),"ALTO",(IF(AND(X122&gt;=20%,X122&lt;=60%,L122=100%),"ALTO",(IF(AND(X122=60%,L122=80%),"ALTO",(IF(AND(X122=60%,L122&gt;=20%,L122&lt;=60%),"MODERADO",(IF(AND(X122=40%,L122&gt;=40%,L122&lt;=80%),"MODERADO",(IF(AND(X122=20%,L122&gt;=60%,L122&lt;=80%),"MODERADO",IF(AND(X122=40%,L122=20%),"BAJO",(IF(AND(X122=20%,L122&gt;=20%,L122&lt;=40%),"BAJO","NO REGISTRA")))))))))))))))</f>
        <v>ALTO</v>
      </c>
      <c r="Z122" s="107" t="s">
        <v>826</v>
      </c>
      <c r="AA122" s="104" t="s">
        <v>15</v>
      </c>
      <c r="AB122" s="104" t="s">
        <v>14</v>
      </c>
      <c r="AC122" s="108">
        <f t="shared" si="27"/>
        <v>0.1</v>
      </c>
      <c r="AD122" s="104" t="s">
        <v>267</v>
      </c>
      <c r="AE122" s="108">
        <f t="shared" si="28"/>
        <v>0.15</v>
      </c>
      <c r="AF122" s="109" t="s">
        <v>268</v>
      </c>
      <c r="AG122" s="110">
        <f t="shared" si="29"/>
        <v>0.15</v>
      </c>
      <c r="AH122" s="109" t="s">
        <v>458</v>
      </c>
      <c r="AI122" s="110">
        <f t="shared" si="30"/>
        <v>0.15</v>
      </c>
      <c r="AJ122" s="111" t="s">
        <v>459</v>
      </c>
      <c r="AK122" s="112">
        <f t="shared" si="31"/>
        <v>0.1</v>
      </c>
      <c r="AL122" s="113" t="s">
        <v>283</v>
      </c>
      <c r="AM122" s="112">
        <f t="shared" si="32"/>
        <v>0.15</v>
      </c>
      <c r="AN122" s="111" t="s">
        <v>460</v>
      </c>
      <c r="AO122" s="112">
        <f t="shared" si="33"/>
        <v>0.15</v>
      </c>
      <c r="AP122" s="114">
        <f t="shared" si="34"/>
        <v>0.95000000000000007</v>
      </c>
      <c r="AQ122" s="214">
        <f>AVERAGEIF(AA122:AA124,"&lt;&gt;",AP122:AP124)</f>
        <v>0.95000000000000007</v>
      </c>
      <c r="AR122" s="199" t="str">
        <f>IF(AQ122=100%,"FUERTE",IF(AND(AQ122&lt;99%,AQ122&gt;=50%),"MODERADO","DEBIL"))</f>
        <v>MODERADO</v>
      </c>
      <c r="AS122" s="217">
        <f>IFERROR(IF(VLOOKUP("PROBABILIDAD",AA122:AA124,1,FALSE)="PROBABILIDAD",1,0),0)</f>
        <v>1</v>
      </c>
      <c r="AT122" s="199">
        <f>IF(AND(AR122="FUERTE",AS122=1),40%,IF(AND(AR122="MODERADO",AS122=1),20%,0))</f>
        <v>0.2</v>
      </c>
      <c r="AU122" s="202">
        <f>L122-AT122</f>
        <v>0</v>
      </c>
      <c r="AV122" s="202">
        <f>X122</f>
        <v>0.8</v>
      </c>
      <c r="AW122" s="193" t="str">
        <f>+IF(AND(AV122&gt;80%,AV122&lt;=100%,AU122&gt;=0%,AU122&lt;=100%),"EXTREMO",(IF(AND(AV122&gt;60%,AV122&lt;=80%,AU122&gt;=0%,AU122&lt;=100%),"ALTO",(IF(AND(AV122&gt;40%,AV122&lt;=60%,AU122&gt;60%,AU122&lt;=100%),"ALTO",(IF(AND(AV122&gt;=0%,AV122&lt;=40%,AU122&gt;80%,AU122&lt;=100%),"ALTO",(IF(AND(AV122&gt;40%,AV122&lt;=60%,AU122&gt;=0%,AU122&lt;=60%),"MODERADO",(IF(AND(AV122&gt;20%,AV122&lt;=40%,AU122&gt;20%,AU122&lt;=80%),"MODERADO",(IF(AND(AV122&gt;=0%,AV122&lt;=20%,AU122&gt;40%,AU122&lt;=80%),"MODERADO",(IF(AND(AV122&gt;=0%,AV122&lt;=40%,AU122&gt;=0%,AU122&lt;=20%),"BAJO",(IF(AND(AV122&gt;=0%,AV122&lt;=20%,AU122&gt;20%,AU122&lt;=40%),"BAJO","NO REGISTRA")))))))))))))))))</f>
        <v>ALTO</v>
      </c>
      <c r="AX122" s="194"/>
      <c r="AY122" s="205" t="s">
        <v>475</v>
      </c>
      <c r="AZ122" s="184" t="s">
        <v>825</v>
      </c>
      <c r="BA122" s="184" t="s">
        <v>367</v>
      </c>
      <c r="BB122" s="184" t="s">
        <v>824</v>
      </c>
      <c r="BC122" s="184" t="s">
        <v>823</v>
      </c>
      <c r="BD122" s="187" t="s">
        <v>822</v>
      </c>
      <c r="BE122" s="187" t="s">
        <v>470</v>
      </c>
    </row>
    <row r="123" spans="1:57" ht="60" customHeight="1" thickBot="1" x14ac:dyDescent="0.3">
      <c r="A123" s="209"/>
      <c r="B123" s="263"/>
      <c r="C123" s="185"/>
      <c r="D123" s="254"/>
      <c r="E123" s="185"/>
      <c r="F123" s="185"/>
      <c r="G123" s="185"/>
      <c r="H123" s="185"/>
      <c r="I123" s="185"/>
      <c r="J123" s="191"/>
      <c r="K123" s="185"/>
      <c r="L123" s="211"/>
      <c r="M123" s="207"/>
      <c r="N123" s="207"/>
      <c r="O123" s="207"/>
      <c r="P123" s="207"/>
      <c r="Q123" s="207"/>
      <c r="R123" s="207"/>
      <c r="S123" s="207"/>
      <c r="T123" s="207"/>
      <c r="U123" s="207"/>
      <c r="V123" s="207"/>
      <c r="W123" s="209"/>
      <c r="X123" s="211"/>
      <c r="Y123" s="209"/>
      <c r="Z123" s="117" t="s">
        <v>6</v>
      </c>
      <c r="AA123" s="104"/>
      <c r="AB123" s="104"/>
      <c r="AC123" s="108" t="b">
        <f t="shared" si="27"/>
        <v>0</v>
      </c>
      <c r="AD123" s="104"/>
      <c r="AE123" s="108" t="b">
        <f t="shared" si="28"/>
        <v>0</v>
      </c>
      <c r="AF123" s="109"/>
      <c r="AG123" s="110" t="b">
        <f t="shared" si="29"/>
        <v>0</v>
      </c>
      <c r="AH123" s="109"/>
      <c r="AI123" s="110" t="b">
        <f t="shared" si="30"/>
        <v>0</v>
      </c>
      <c r="AJ123" s="111"/>
      <c r="AK123" s="112" t="b">
        <f t="shared" si="31"/>
        <v>0</v>
      </c>
      <c r="AL123" s="113"/>
      <c r="AM123" s="112" t="b">
        <f t="shared" si="32"/>
        <v>0</v>
      </c>
      <c r="AN123" s="111"/>
      <c r="AO123" s="112" t="b">
        <f t="shared" si="33"/>
        <v>0</v>
      </c>
      <c r="AP123" s="114">
        <f t="shared" si="34"/>
        <v>0</v>
      </c>
      <c r="AQ123" s="215"/>
      <c r="AR123" s="200"/>
      <c r="AS123" s="218"/>
      <c r="AT123" s="200"/>
      <c r="AU123" s="203"/>
      <c r="AV123" s="203"/>
      <c r="AW123" s="195"/>
      <c r="AX123" s="196"/>
      <c r="AY123" s="205"/>
      <c r="AZ123" s="185"/>
      <c r="BA123" s="185"/>
      <c r="BB123" s="185"/>
      <c r="BC123" s="185"/>
      <c r="BD123" s="188"/>
      <c r="BE123" s="188"/>
    </row>
    <row r="124" spans="1:57" ht="60" customHeight="1" thickBot="1" x14ac:dyDescent="0.3">
      <c r="A124" s="210"/>
      <c r="B124" s="264"/>
      <c r="C124" s="186"/>
      <c r="D124" s="254"/>
      <c r="E124" s="186"/>
      <c r="F124" s="186"/>
      <c r="G124" s="186"/>
      <c r="H124" s="186"/>
      <c r="I124" s="186"/>
      <c r="J124" s="192"/>
      <c r="K124" s="186"/>
      <c r="L124" s="212"/>
      <c r="M124" s="208"/>
      <c r="N124" s="208"/>
      <c r="O124" s="208"/>
      <c r="P124" s="208"/>
      <c r="Q124" s="208"/>
      <c r="R124" s="208"/>
      <c r="S124" s="208"/>
      <c r="T124" s="208"/>
      <c r="U124" s="208"/>
      <c r="V124" s="208"/>
      <c r="W124" s="210"/>
      <c r="X124" s="212"/>
      <c r="Y124" s="210"/>
      <c r="Z124" s="117" t="s">
        <v>7</v>
      </c>
      <c r="AA124" s="104"/>
      <c r="AB124" s="104"/>
      <c r="AC124" s="108" t="b">
        <f t="shared" si="27"/>
        <v>0</v>
      </c>
      <c r="AD124" s="104"/>
      <c r="AE124" s="108" t="b">
        <f t="shared" si="28"/>
        <v>0</v>
      </c>
      <c r="AF124" s="109"/>
      <c r="AG124" s="110" t="b">
        <f t="shared" si="29"/>
        <v>0</v>
      </c>
      <c r="AH124" s="109"/>
      <c r="AI124" s="110" t="b">
        <f t="shared" si="30"/>
        <v>0</v>
      </c>
      <c r="AJ124" s="111"/>
      <c r="AK124" s="112" t="b">
        <f t="shared" si="31"/>
        <v>0</v>
      </c>
      <c r="AL124" s="113"/>
      <c r="AM124" s="112" t="b">
        <f t="shared" si="32"/>
        <v>0</v>
      </c>
      <c r="AN124" s="111"/>
      <c r="AO124" s="112" t="b">
        <f t="shared" si="33"/>
        <v>0</v>
      </c>
      <c r="AP124" s="114">
        <f t="shared" si="34"/>
        <v>0</v>
      </c>
      <c r="AQ124" s="216"/>
      <c r="AR124" s="201"/>
      <c r="AS124" s="219"/>
      <c r="AT124" s="201"/>
      <c r="AU124" s="204"/>
      <c r="AV124" s="204"/>
      <c r="AW124" s="197"/>
      <c r="AX124" s="198"/>
      <c r="AY124" s="205"/>
      <c r="AZ124" s="186"/>
      <c r="BA124" s="186"/>
      <c r="BB124" s="186"/>
      <c r="BC124" s="186"/>
      <c r="BD124" s="189"/>
      <c r="BE124" s="189"/>
    </row>
    <row r="125" spans="1:57" ht="60" customHeight="1" thickBot="1" x14ac:dyDescent="0.3">
      <c r="A125" s="213" t="str">
        <f>IF(C125&lt;&gt;"",VLOOKUP(C125,'[3]Codificacion Riesgos'!$B$6:$C$32,2,FALSE)&amp;"-0"&amp;B125,"")</f>
        <v>GRF-01</v>
      </c>
      <c r="B125" s="190">
        <v>1</v>
      </c>
      <c r="C125" s="184" t="s">
        <v>853</v>
      </c>
      <c r="D125" s="254" t="s">
        <v>450</v>
      </c>
      <c r="E125" s="185" t="s">
        <v>451</v>
      </c>
      <c r="F125" s="184" t="s">
        <v>78</v>
      </c>
      <c r="G125" s="339" t="s">
        <v>887</v>
      </c>
      <c r="H125" s="340" t="s">
        <v>886</v>
      </c>
      <c r="I125" s="340" t="s">
        <v>850</v>
      </c>
      <c r="J125" s="191"/>
      <c r="K125" s="185">
        <v>3</v>
      </c>
      <c r="L125" s="211">
        <f>+IF(K125=1,0.2,(+IF(K125=2,0.4,+IF(K125=3,0.6,+IF(K125=4,0.8,+IF(K125=5,1,FALSE))))))</f>
        <v>0.6</v>
      </c>
      <c r="M125" s="206" t="s">
        <v>453</v>
      </c>
      <c r="N125" s="206" t="s">
        <v>452</v>
      </c>
      <c r="O125" s="206" t="s">
        <v>452</v>
      </c>
      <c r="P125" s="206" t="s">
        <v>452</v>
      </c>
      <c r="Q125" s="206" t="s">
        <v>452</v>
      </c>
      <c r="R125" s="206" t="s">
        <v>452</v>
      </c>
      <c r="S125" s="206" t="s">
        <v>453</v>
      </c>
      <c r="T125" s="206" t="s">
        <v>452</v>
      </c>
      <c r="U125" s="206" t="s">
        <v>453</v>
      </c>
      <c r="V125" s="206" t="s">
        <v>453</v>
      </c>
      <c r="W125" s="209" t="str">
        <f>+IF((COUNTIF(M125:V127,"SI")&lt;4),"3",(IF((COUNTIF(M125:V127,"SI")&gt;7),"5",(IF((COUNTIF(M125:V127,"SI")=4),"4",(IF((COUNTIF(M125:V127,"SI")=5),"4",(IF((COUNTIF(M125:V127,"SI")=6),"4",(IF((COUNTIF(M125:V127,"SI")=7),"4","NO REGISTRA")))))))))))</f>
        <v>4</v>
      </c>
      <c r="X125" s="211">
        <f>+IF((W125="3"),0.6,IF((W125="4"),0.8,IF((W125="5"),1,"NO REGISTRA")))</f>
        <v>0.8</v>
      </c>
      <c r="Y125" s="213" t="str">
        <f>+IF(AND(X125=100%,L125&gt;=20%,L125&lt;=100%),"EXTREMO",IF(AND(X125=80%,L125&gt;=20%,L125&lt;=100%),"ALTO",(IF(AND(X125&gt;=20%,X125&lt;=60%,L125=100%),"ALTO",(IF(AND(X125=60%,L125=80%),"ALTO",(IF(AND(X125=60%,L125&gt;=20%,L125&lt;=60%),"MODERADO",(IF(AND(X125=40%,L125&gt;=40%,L125&lt;=80%),"MODERADO",(IF(AND(X125=20%,L125&gt;=60%,L125&lt;=80%),"MODERADO",IF(AND(X125=40%,L125=20%),"BAJO",(IF(AND(X125=20%,L125&gt;=20%,L125&lt;=40%),"BAJO","NO REGISTRA")))))))))))))))</f>
        <v>ALTO</v>
      </c>
      <c r="Z125" s="148" t="s">
        <v>885</v>
      </c>
      <c r="AA125" s="141" t="s">
        <v>15</v>
      </c>
      <c r="AB125" s="141" t="s">
        <v>11</v>
      </c>
      <c r="AC125" s="149">
        <f t="shared" si="27"/>
        <v>0.15</v>
      </c>
      <c r="AD125" s="141" t="s">
        <v>267</v>
      </c>
      <c r="AE125" s="149">
        <f t="shared" si="28"/>
        <v>0.15</v>
      </c>
      <c r="AF125" s="141" t="s">
        <v>268</v>
      </c>
      <c r="AG125" s="149">
        <f t="shared" si="29"/>
        <v>0.15</v>
      </c>
      <c r="AH125" s="141" t="s">
        <v>458</v>
      </c>
      <c r="AI125" s="149">
        <f t="shared" si="30"/>
        <v>0.15</v>
      </c>
      <c r="AJ125" s="150" t="s">
        <v>459</v>
      </c>
      <c r="AK125" s="151">
        <f t="shared" si="31"/>
        <v>0.1</v>
      </c>
      <c r="AL125" s="152" t="s">
        <v>283</v>
      </c>
      <c r="AM125" s="151">
        <f t="shared" si="32"/>
        <v>0.15</v>
      </c>
      <c r="AN125" s="150" t="s">
        <v>460</v>
      </c>
      <c r="AO125" s="151">
        <f t="shared" si="33"/>
        <v>0.15</v>
      </c>
      <c r="AP125" s="153">
        <f t="shared" si="34"/>
        <v>1</v>
      </c>
      <c r="AQ125" s="214">
        <f>AVERAGEIF(AA125:AA127,"&lt;&gt;",AP125:AP127)</f>
        <v>1</v>
      </c>
      <c r="AR125" s="199" t="str">
        <f>IF(AQ125=100%,"FUERTE",IF(AND(AQ125&lt;99%,AQ125&gt;=50%),"MODERADO","DEBIL"))</f>
        <v>FUERTE</v>
      </c>
      <c r="AS125" s="217">
        <f>IFERROR(IF(VLOOKUP("PROBABILIDAD",AA125:AA127,1,FALSE)="PROBABILIDAD",1,0),0)</f>
        <v>1</v>
      </c>
      <c r="AT125" s="199">
        <f>IF(AND(AR125="FUERTE",AS125=1),40%,IF(AND(AR125="MODERADO",AS125=1),20%,0))</f>
        <v>0.4</v>
      </c>
      <c r="AU125" s="202">
        <f>L125-AT125</f>
        <v>0.19999999999999996</v>
      </c>
      <c r="AV125" s="202">
        <f>X125</f>
        <v>0.8</v>
      </c>
      <c r="AW125" s="193" t="str">
        <f>+IF(AND(AV125&gt;80%,AV125&lt;=100%,AU125&gt;=0%,AU125&lt;=100%),"EXTREMO",(IF(AND(AV125&gt;60%,AV125&lt;=80%,AU125&gt;=0%,AU125&lt;=100%),"ALTO",(IF(AND(AV125&gt;40%,AV125&lt;=60%,AU125&gt;60%,AU125&lt;=100%),"ALTO",(IF(AND(AV125&gt;=0%,AV125&lt;=40%,AU125&gt;80%,AU125&lt;=100%),"ALTO",(IF(AND(AV125&gt;40%,AV125&lt;=60%,AU125&gt;=0%,AU125&lt;=60%),"MODERADO",(IF(AND(AV125&gt;20%,AV125&lt;=40%,AU125&gt;20%,AU125&lt;=80%),"MODERADO",(IF(AND(AV125&gt;=0%,AV125&lt;=20%,AU125&gt;40%,AU125&lt;=80%),"MODERADO",(IF(AND(AV125&gt;=0%,AV125&lt;=40%,AU125&gt;=0%,AU125&lt;=20%),"BAJO",(IF(AND(AV125&gt;=0%,AV125&lt;=20%,AU125&gt;20%,AU125&lt;=40%),"BAJO","NO REGISTRA")))))))))))))))))</f>
        <v>ALTO</v>
      </c>
      <c r="AX125" s="194"/>
      <c r="AY125" s="205" t="s">
        <v>461</v>
      </c>
      <c r="AZ125" s="339" t="s">
        <v>884</v>
      </c>
      <c r="BA125" s="184" t="s">
        <v>376</v>
      </c>
      <c r="BB125" s="184" t="s">
        <v>883</v>
      </c>
      <c r="BC125" s="184" t="s">
        <v>846</v>
      </c>
      <c r="BD125" s="344">
        <v>44926</v>
      </c>
      <c r="BE125" s="187" t="s">
        <v>470</v>
      </c>
    </row>
    <row r="126" spans="1:57" ht="60" customHeight="1" thickBot="1" x14ac:dyDescent="0.3">
      <c r="A126" s="209"/>
      <c r="B126" s="191"/>
      <c r="C126" s="185"/>
      <c r="D126" s="254"/>
      <c r="E126" s="185"/>
      <c r="F126" s="185"/>
      <c r="G126" s="340"/>
      <c r="H126" s="340"/>
      <c r="I126" s="340"/>
      <c r="J126" s="191"/>
      <c r="K126" s="185"/>
      <c r="L126" s="211"/>
      <c r="M126" s="207"/>
      <c r="N126" s="207"/>
      <c r="O126" s="207"/>
      <c r="P126" s="207"/>
      <c r="Q126" s="207"/>
      <c r="R126" s="207"/>
      <c r="S126" s="207"/>
      <c r="T126" s="207"/>
      <c r="U126" s="207"/>
      <c r="V126" s="207"/>
      <c r="W126" s="209"/>
      <c r="X126" s="211"/>
      <c r="Y126" s="209"/>
      <c r="Z126" s="154" t="s">
        <v>882</v>
      </c>
      <c r="AA126" s="143" t="s">
        <v>15</v>
      </c>
      <c r="AB126" s="143" t="s">
        <v>11</v>
      </c>
      <c r="AC126" s="155">
        <f t="shared" si="27"/>
        <v>0.15</v>
      </c>
      <c r="AD126" s="143" t="s">
        <v>267</v>
      </c>
      <c r="AE126" s="155">
        <f t="shared" si="28"/>
        <v>0.15</v>
      </c>
      <c r="AF126" s="143" t="s">
        <v>268</v>
      </c>
      <c r="AG126" s="155">
        <f t="shared" si="29"/>
        <v>0.15</v>
      </c>
      <c r="AH126" s="143" t="s">
        <v>458</v>
      </c>
      <c r="AI126" s="155">
        <f t="shared" si="30"/>
        <v>0.15</v>
      </c>
      <c r="AJ126" s="156" t="s">
        <v>459</v>
      </c>
      <c r="AK126" s="157">
        <f t="shared" si="31"/>
        <v>0.1</v>
      </c>
      <c r="AL126" s="158" t="s">
        <v>283</v>
      </c>
      <c r="AM126" s="157">
        <f t="shared" si="32"/>
        <v>0.15</v>
      </c>
      <c r="AN126" s="156" t="s">
        <v>460</v>
      </c>
      <c r="AO126" s="157">
        <f t="shared" si="33"/>
        <v>0.15</v>
      </c>
      <c r="AP126" s="159">
        <f t="shared" si="34"/>
        <v>1</v>
      </c>
      <c r="AQ126" s="215"/>
      <c r="AR126" s="200"/>
      <c r="AS126" s="218"/>
      <c r="AT126" s="200"/>
      <c r="AU126" s="203"/>
      <c r="AV126" s="203"/>
      <c r="AW126" s="195"/>
      <c r="AX126" s="196"/>
      <c r="AY126" s="205"/>
      <c r="AZ126" s="342"/>
      <c r="BA126" s="185"/>
      <c r="BB126" s="185"/>
      <c r="BC126" s="185"/>
      <c r="BD126" s="345"/>
      <c r="BE126" s="188"/>
    </row>
    <row r="127" spans="1:57" ht="60" customHeight="1" thickBot="1" x14ac:dyDescent="0.3">
      <c r="A127" s="210"/>
      <c r="B127" s="192"/>
      <c r="C127" s="186"/>
      <c r="D127" s="254"/>
      <c r="E127" s="186"/>
      <c r="F127" s="186"/>
      <c r="G127" s="341"/>
      <c r="H127" s="341"/>
      <c r="I127" s="341"/>
      <c r="J127" s="192"/>
      <c r="K127" s="186"/>
      <c r="L127" s="212"/>
      <c r="M127" s="208"/>
      <c r="N127" s="208"/>
      <c r="O127" s="208"/>
      <c r="P127" s="208"/>
      <c r="Q127" s="208"/>
      <c r="R127" s="208"/>
      <c r="S127" s="208"/>
      <c r="T127" s="208"/>
      <c r="U127" s="208"/>
      <c r="V127" s="208"/>
      <c r="W127" s="210"/>
      <c r="X127" s="212"/>
      <c r="Y127" s="210"/>
      <c r="Z127" s="160" t="s">
        <v>877</v>
      </c>
      <c r="AA127" s="109" t="s">
        <v>15</v>
      </c>
      <c r="AB127" s="109" t="s">
        <v>11</v>
      </c>
      <c r="AC127" s="110">
        <f t="shared" si="27"/>
        <v>0.15</v>
      </c>
      <c r="AD127" s="109" t="s">
        <v>267</v>
      </c>
      <c r="AE127" s="110">
        <f t="shared" si="28"/>
        <v>0.15</v>
      </c>
      <c r="AF127" s="109" t="s">
        <v>268</v>
      </c>
      <c r="AG127" s="110">
        <f t="shared" si="29"/>
        <v>0.15</v>
      </c>
      <c r="AH127" s="109" t="s">
        <v>458</v>
      </c>
      <c r="AI127" s="110">
        <f t="shared" si="30"/>
        <v>0.15</v>
      </c>
      <c r="AJ127" s="122" t="s">
        <v>459</v>
      </c>
      <c r="AK127" s="161">
        <f t="shared" si="31"/>
        <v>0.1</v>
      </c>
      <c r="AL127" s="162" t="s">
        <v>283</v>
      </c>
      <c r="AM127" s="161">
        <f t="shared" si="32"/>
        <v>0.15</v>
      </c>
      <c r="AN127" s="122" t="s">
        <v>460</v>
      </c>
      <c r="AO127" s="161">
        <f t="shared" si="33"/>
        <v>0.15</v>
      </c>
      <c r="AP127" s="120">
        <f t="shared" si="34"/>
        <v>1</v>
      </c>
      <c r="AQ127" s="216"/>
      <c r="AR127" s="201"/>
      <c r="AS127" s="219"/>
      <c r="AT127" s="201"/>
      <c r="AU127" s="204"/>
      <c r="AV127" s="204"/>
      <c r="AW127" s="197"/>
      <c r="AX127" s="198"/>
      <c r="AY127" s="205"/>
      <c r="AZ127" s="343"/>
      <c r="BA127" s="186"/>
      <c r="BB127" s="186"/>
      <c r="BC127" s="186"/>
      <c r="BD127" s="346"/>
      <c r="BE127" s="189"/>
    </row>
    <row r="128" spans="1:57" ht="60" customHeight="1" thickBot="1" x14ac:dyDescent="0.3">
      <c r="A128" s="213" t="str">
        <f>IF(C128&lt;&gt;"",VLOOKUP(C128,'[3]Codificacion Riesgos'!$B$6:$C$32,2,FALSE)&amp;"-0"&amp;B128,"")</f>
        <v>GRF-02</v>
      </c>
      <c r="B128" s="190">
        <v>2</v>
      </c>
      <c r="C128" s="184" t="s">
        <v>853</v>
      </c>
      <c r="D128" s="254" t="s">
        <v>450</v>
      </c>
      <c r="E128" s="185" t="s">
        <v>451</v>
      </c>
      <c r="F128" s="184" t="s">
        <v>78</v>
      </c>
      <c r="G128" s="339" t="s">
        <v>881</v>
      </c>
      <c r="H128" s="340" t="s">
        <v>860</v>
      </c>
      <c r="I128" s="340" t="s">
        <v>859</v>
      </c>
      <c r="J128" s="191"/>
      <c r="K128" s="185">
        <v>2</v>
      </c>
      <c r="L128" s="211">
        <f>+IF(K128=1,0.2,(+IF(K128=2,0.4,+IF(K128=3,0.6,+IF(K128=4,0.8,+IF(K128=5,1,FALSE))))))</f>
        <v>0.4</v>
      </c>
      <c r="M128" s="206" t="s">
        <v>453</v>
      </c>
      <c r="N128" s="206" t="s">
        <v>452</v>
      </c>
      <c r="O128" s="206" t="s">
        <v>452</v>
      </c>
      <c r="P128" s="206" t="s">
        <v>452</v>
      </c>
      <c r="Q128" s="206" t="s">
        <v>452</v>
      </c>
      <c r="R128" s="206" t="s">
        <v>452</v>
      </c>
      <c r="S128" s="206" t="s">
        <v>453</v>
      </c>
      <c r="T128" s="206" t="s">
        <v>452</v>
      </c>
      <c r="U128" s="206" t="s">
        <v>453</v>
      </c>
      <c r="V128" s="206" t="s">
        <v>453</v>
      </c>
      <c r="W128" s="209" t="str">
        <f>+IF((COUNTIF(M128:V130,"SI")&lt;4),"3",(IF((COUNTIF(M128:V130,"SI")&gt;7),"5",(IF((COUNTIF(M128:V130,"SI")=4),"4",(IF((COUNTIF(M128:V130,"SI")=5),"4",(IF((COUNTIF(M128:V130,"SI")=6),"4",(IF((COUNTIF(M128:V130,"SI")=7),"4","NO REGISTRA")))))))))))</f>
        <v>4</v>
      </c>
      <c r="X128" s="211">
        <f>+IF((W128="3"),0.6,IF((W128="4"),0.8,IF((W128="5"),1,"NO REGISTRA")))</f>
        <v>0.8</v>
      </c>
      <c r="Y128" s="213" t="str">
        <f>+IF(AND(X128=100%,L128&gt;=20%,L128&lt;=100%),"EXTREMO",IF(AND(X128=80%,L128&gt;=20%,L128&lt;=100%),"ALTO",(IF(AND(X128&gt;=20%,X128&lt;=60%,L128=100%),"ALTO",(IF(AND(X128=60%,L128=80%),"ALTO",(IF(AND(X128=60%,L128&gt;=20%,L128&lt;=60%),"MODERADO",(IF(AND(X128=40%,L128&gt;=40%,L128&lt;=80%),"MODERADO",(IF(AND(X128=20%,L128&gt;=60%,L128&lt;=80%),"MODERADO",IF(AND(X128=40%,L128=20%),"BAJO",(IF(AND(X128=20%,L128&gt;=20%,L128&lt;=40%),"BAJO","NO REGISTRA")))))))))))))))</f>
        <v>ALTO</v>
      </c>
      <c r="Z128" s="163" t="s">
        <v>880</v>
      </c>
      <c r="AA128" s="141" t="s">
        <v>15</v>
      </c>
      <c r="AB128" s="141" t="s">
        <v>11</v>
      </c>
      <c r="AC128" s="149">
        <f t="shared" si="27"/>
        <v>0.15</v>
      </c>
      <c r="AD128" s="141" t="s">
        <v>267</v>
      </c>
      <c r="AE128" s="149">
        <f t="shared" si="28"/>
        <v>0.15</v>
      </c>
      <c r="AF128" s="141" t="s">
        <v>268</v>
      </c>
      <c r="AG128" s="149">
        <f t="shared" si="29"/>
        <v>0.15</v>
      </c>
      <c r="AH128" s="141" t="s">
        <v>458</v>
      </c>
      <c r="AI128" s="149">
        <f t="shared" si="30"/>
        <v>0.15</v>
      </c>
      <c r="AJ128" s="150" t="s">
        <v>459</v>
      </c>
      <c r="AK128" s="151">
        <f t="shared" si="31"/>
        <v>0.1</v>
      </c>
      <c r="AL128" s="152" t="s">
        <v>283</v>
      </c>
      <c r="AM128" s="151">
        <f t="shared" si="32"/>
        <v>0.15</v>
      </c>
      <c r="AN128" s="150" t="s">
        <v>460</v>
      </c>
      <c r="AO128" s="151">
        <f t="shared" si="33"/>
        <v>0.15</v>
      </c>
      <c r="AP128" s="153">
        <f t="shared" si="34"/>
        <v>1</v>
      </c>
      <c r="AQ128" s="214">
        <f>AVERAGEIF(AA128:AA130,"&lt;&gt;",AP128:AP130)</f>
        <v>1</v>
      </c>
      <c r="AR128" s="199" t="str">
        <f>IF(AQ128=100%,"FUERTE",IF(AND(AQ128&lt;99%,AQ128&gt;=50%),"MODERADO","DEBIL"))</f>
        <v>FUERTE</v>
      </c>
      <c r="AS128" s="217">
        <f>IFERROR(IF(VLOOKUP("PROBABILIDAD",AA128:AA130,1,FALSE)="PROBABILIDAD",1,0),0)</f>
        <v>1</v>
      </c>
      <c r="AT128" s="199">
        <f>IF(AND(AR128="FUERTE",AS128=1),40%,IF(AND(AR128="MODERADO",AS128=1),20%,0))</f>
        <v>0.4</v>
      </c>
      <c r="AU128" s="202">
        <f>L128-AT128</f>
        <v>0</v>
      </c>
      <c r="AV128" s="202">
        <f>X128</f>
        <v>0.8</v>
      </c>
      <c r="AW128" s="193" t="str">
        <f>+IF(AND(AV128&gt;80%,AV128&lt;=100%,AU128&gt;=0%,AU128&lt;=100%),"EXTREMO",(IF(AND(AV128&gt;60%,AV128&lt;=80%,AU128&gt;=0%,AU128&lt;=100%),"ALTO",(IF(AND(AV128&gt;40%,AV128&lt;=60%,AU128&gt;60%,AU128&lt;=100%),"ALTO",(IF(AND(AV128&gt;=0%,AV128&lt;=40%,AU128&gt;80%,AU128&lt;=100%),"ALTO",(IF(AND(AV128&gt;40%,AV128&lt;=60%,AU128&gt;=0%,AU128&lt;=60%),"MODERADO",(IF(AND(AV128&gt;20%,AV128&lt;=40%,AU128&gt;20%,AU128&lt;=80%),"MODERADO",(IF(AND(AV128&gt;=0%,AV128&lt;=20%,AU128&gt;40%,AU128&lt;=80%),"MODERADO",(IF(AND(AV128&gt;=0%,AV128&lt;=40%,AU128&gt;=0%,AU128&lt;=20%),"BAJO",(IF(AND(AV128&gt;=0%,AV128&lt;=20%,AU128&gt;20%,AU128&lt;=40%),"BAJO","NO REGISTRA")))))))))))))))))</f>
        <v>ALTO</v>
      </c>
      <c r="AX128" s="194"/>
      <c r="AY128" s="205" t="s">
        <v>461</v>
      </c>
      <c r="AZ128" s="339" t="s">
        <v>879</v>
      </c>
      <c r="BA128" s="184" t="s">
        <v>376</v>
      </c>
      <c r="BB128" s="339" t="s">
        <v>1018</v>
      </c>
      <c r="BC128" s="184" t="s">
        <v>856</v>
      </c>
      <c r="BD128" s="344">
        <v>44926</v>
      </c>
      <c r="BE128" s="187" t="s">
        <v>470</v>
      </c>
    </row>
    <row r="129" spans="1:57" ht="60" customHeight="1" thickBot="1" x14ac:dyDescent="0.3">
      <c r="A129" s="209"/>
      <c r="B129" s="191"/>
      <c r="C129" s="185"/>
      <c r="D129" s="254"/>
      <c r="E129" s="185"/>
      <c r="F129" s="185"/>
      <c r="G129" s="340"/>
      <c r="H129" s="340"/>
      <c r="I129" s="340"/>
      <c r="J129" s="191"/>
      <c r="K129" s="185"/>
      <c r="L129" s="211"/>
      <c r="M129" s="207"/>
      <c r="N129" s="207"/>
      <c r="O129" s="207"/>
      <c r="P129" s="207"/>
      <c r="Q129" s="207"/>
      <c r="R129" s="207"/>
      <c r="S129" s="207"/>
      <c r="T129" s="207"/>
      <c r="U129" s="207"/>
      <c r="V129" s="207"/>
      <c r="W129" s="209"/>
      <c r="X129" s="211"/>
      <c r="Y129" s="209"/>
      <c r="Z129" s="164" t="s">
        <v>878</v>
      </c>
      <c r="AA129" s="143" t="s">
        <v>15</v>
      </c>
      <c r="AB129" s="143" t="s">
        <v>11</v>
      </c>
      <c r="AC129" s="155">
        <f t="shared" si="27"/>
        <v>0.15</v>
      </c>
      <c r="AD129" s="143" t="s">
        <v>267</v>
      </c>
      <c r="AE129" s="155">
        <f t="shared" si="28"/>
        <v>0.15</v>
      </c>
      <c r="AF129" s="143" t="s">
        <v>268</v>
      </c>
      <c r="AG129" s="155">
        <f t="shared" si="29"/>
        <v>0.15</v>
      </c>
      <c r="AH129" s="143" t="s">
        <v>458</v>
      </c>
      <c r="AI129" s="155">
        <f t="shared" si="30"/>
        <v>0.15</v>
      </c>
      <c r="AJ129" s="156" t="s">
        <v>459</v>
      </c>
      <c r="AK129" s="157">
        <f t="shared" si="31"/>
        <v>0.1</v>
      </c>
      <c r="AL129" s="165" t="s">
        <v>283</v>
      </c>
      <c r="AM129" s="157">
        <f t="shared" si="32"/>
        <v>0.15</v>
      </c>
      <c r="AN129" s="156" t="s">
        <v>460</v>
      </c>
      <c r="AO129" s="157">
        <f t="shared" si="33"/>
        <v>0.15</v>
      </c>
      <c r="AP129" s="159">
        <f t="shared" si="34"/>
        <v>1</v>
      </c>
      <c r="AQ129" s="215"/>
      <c r="AR129" s="200"/>
      <c r="AS129" s="218"/>
      <c r="AT129" s="200"/>
      <c r="AU129" s="203"/>
      <c r="AV129" s="203"/>
      <c r="AW129" s="195"/>
      <c r="AX129" s="196"/>
      <c r="AY129" s="205"/>
      <c r="AZ129" s="342"/>
      <c r="BA129" s="185"/>
      <c r="BB129" s="342"/>
      <c r="BC129" s="185"/>
      <c r="BD129" s="345"/>
      <c r="BE129" s="188"/>
    </row>
    <row r="130" spans="1:57" ht="60" customHeight="1" thickBot="1" x14ac:dyDescent="0.3">
      <c r="A130" s="210"/>
      <c r="B130" s="192"/>
      <c r="C130" s="186"/>
      <c r="D130" s="254"/>
      <c r="E130" s="186"/>
      <c r="F130" s="186"/>
      <c r="G130" s="341"/>
      <c r="H130" s="341"/>
      <c r="I130" s="341"/>
      <c r="J130" s="192"/>
      <c r="K130" s="186"/>
      <c r="L130" s="212"/>
      <c r="M130" s="208"/>
      <c r="N130" s="208"/>
      <c r="O130" s="208"/>
      <c r="P130" s="208"/>
      <c r="Q130" s="208"/>
      <c r="R130" s="208"/>
      <c r="S130" s="208"/>
      <c r="T130" s="208"/>
      <c r="U130" s="208"/>
      <c r="V130" s="208"/>
      <c r="W130" s="210"/>
      <c r="X130" s="212"/>
      <c r="Y130" s="210"/>
      <c r="Z130" s="160" t="s">
        <v>877</v>
      </c>
      <c r="AA130" s="109" t="s">
        <v>15</v>
      </c>
      <c r="AB130" s="109" t="s">
        <v>11</v>
      </c>
      <c r="AC130" s="110">
        <f t="shared" si="27"/>
        <v>0.15</v>
      </c>
      <c r="AD130" s="109" t="s">
        <v>267</v>
      </c>
      <c r="AE130" s="110">
        <f t="shared" si="28"/>
        <v>0.15</v>
      </c>
      <c r="AF130" s="109" t="s">
        <v>268</v>
      </c>
      <c r="AG130" s="110">
        <f t="shared" si="29"/>
        <v>0.15</v>
      </c>
      <c r="AH130" s="109" t="s">
        <v>458</v>
      </c>
      <c r="AI130" s="110">
        <f t="shared" si="30"/>
        <v>0.15</v>
      </c>
      <c r="AJ130" s="122" t="s">
        <v>459</v>
      </c>
      <c r="AK130" s="161">
        <f t="shared" si="31"/>
        <v>0.1</v>
      </c>
      <c r="AL130" s="162" t="s">
        <v>283</v>
      </c>
      <c r="AM130" s="161">
        <f t="shared" si="32"/>
        <v>0.15</v>
      </c>
      <c r="AN130" s="122" t="s">
        <v>460</v>
      </c>
      <c r="AO130" s="161">
        <f t="shared" si="33"/>
        <v>0.15</v>
      </c>
      <c r="AP130" s="120">
        <f t="shared" si="34"/>
        <v>1</v>
      </c>
      <c r="AQ130" s="216"/>
      <c r="AR130" s="201"/>
      <c r="AS130" s="219"/>
      <c r="AT130" s="201"/>
      <c r="AU130" s="204"/>
      <c r="AV130" s="204"/>
      <c r="AW130" s="197"/>
      <c r="AX130" s="198"/>
      <c r="AY130" s="205"/>
      <c r="AZ130" s="343"/>
      <c r="BA130" s="186"/>
      <c r="BB130" s="343"/>
      <c r="BC130" s="186"/>
      <c r="BD130" s="346"/>
      <c r="BE130" s="189"/>
    </row>
    <row r="131" spans="1:57" ht="60" customHeight="1" thickBot="1" x14ac:dyDescent="0.3">
      <c r="A131" s="213" t="str">
        <f>IF(C131&lt;&gt;"",VLOOKUP(C131,'[3]Codificacion Riesgos'!$B$6:$C$32,2,FALSE)&amp;"-0"&amp;B131,"")</f>
        <v>GRF-03</v>
      </c>
      <c r="B131" s="190">
        <v>3</v>
      </c>
      <c r="C131" s="184" t="s">
        <v>853</v>
      </c>
      <c r="D131" s="254" t="s">
        <v>450</v>
      </c>
      <c r="E131" s="185" t="s">
        <v>451</v>
      </c>
      <c r="F131" s="184" t="s">
        <v>78</v>
      </c>
      <c r="G131" s="339" t="s">
        <v>876</v>
      </c>
      <c r="H131" s="340" t="s">
        <v>875</v>
      </c>
      <c r="I131" s="340" t="s">
        <v>874</v>
      </c>
      <c r="J131" s="191"/>
      <c r="K131" s="185">
        <v>2</v>
      </c>
      <c r="L131" s="211">
        <f>+IF(K131=1,0.2,(+IF(K131=2,0.4,+IF(K131=3,0.6,+IF(K131=4,0.8,+IF(K131=5,1,FALSE))))))</f>
        <v>0.4</v>
      </c>
      <c r="M131" s="206" t="s">
        <v>453</v>
      </c>
      <c r="N131" s="206" t="s">
        <v>453</v>
      </c>
      <c r="O131" s="206" t="s">
        <v>452</v>
      </c>
      <c r="P131" s="206" t="s">
        <v>453</v>
      </c>
      <c r="Q131" s="206" t="s">
        <v>452</v>
      </c>
      <c r="R131" s="206" t="s">
        <v>452</v>
      </c>
      <c r="S131" s="206" t="s">
        <v>453</v>
      </c>
      <c r="T131" s="206" t="s">
        <v>453</v>
      </c>
      <c r="U131" s="206" t="s">
        <v>453</v>
      </c>
      <c r="V131" s="206" t="s">
        <v>453</v>
      </c>
      <c r="W131" s="209" t="str">
        <f>+IF((COUNTIF(M131:V133,"SI")&lt;4),"3",(IF((COUNTIF(M131:V133,"SI")&gt;7),"5",(IF((COUNTIF(M131:V133,"SI")=4),"4",(IF((COUNTIF(M131:V133,"SI")=5),"4",(IF((COUNTIF(M131:V133,"SI")=6),"4",(IF((COUNTIF(M131:V133,"SI")=7),"4","NO REGISTRA")))))))))))</f>
        <v>3</v>
      </c>
      <c r="X131" s="211">
        <f>+IF((W131="3"),0.6,IF((W131="4"),0.8,IF((W131="5"),1,"NO REGISTRA")))</f>
        <v>0.6</v>
      </c>
      <c r="Y131" s="213" t="str">
        <f>+IF(AND(X131=100%,L131&gt;=20%,L131&lt;=100%),"EXTREMO",IF(AND(X131=80%,L131&gt;=20%,L131&lt;=100%),"ALTO",(IF(AND(X131&gt;=20%,X131&lt;=60%,L131=100%),"ALTO",(IF(AND(X131=60%,L131=80%),"ALTO",(IF(AND(X131=60%,L131&gt;=20%,L131&lt;=60%),"MODERADO",(IF(AND(X131=40%,L131&gt;=40%,L131&lt;=80%),"MODERADO",(IF(AND(X131=20%,L131&gt;=60%,L131&lt;=80%),"MODERADO",IF(AND(X131=40%,L131=20%),"BAJO",(IF(AND(X131=20%,L131&gt;=20%,L131&lt;=40%),"BAJO","NO REGISTRA")))))))))))))))</f>
        <v>MODERADO</v>
      </c>
      <c r="Z131" s="163" t="s">
        <v>873</v>
      </c>
      <c r="AA131" s="141" t="s">
        <v>15</v>
      </c>
      <c r="AB131" s="141" t="s">
        <v>11</v>
      </c>
      <c r="AC131" s="149">
        <f t="shared" si="27"/>
        <v>0.15</v>
      </c>
      <c r="AD131" s="141" t="s">
        <v>267</v>
      </c>
      <c r="AE131" s="149">
        <f t="shared" si="28"/>
        <v>0.15</v>
      </c>
      <c r="AF131" s="141" t="s">
        <v>268</v>
      </c>
      <c r="AG131" s="149">
        <f t="shared" si="29"/>
        <v>0.15</v>
      </c>
      <c r="AH131" s="141" t="s">
        <v>458</v>
      </c>
      <c r="AI131" s="149">
        <f t="shared" si="30"/>
        <v>0.15</v>
      </c>
      <c r="AJ131" s="150" t="s">
        <v>459</v>
      </c>
      <c r="AK131" s="151">
        <f t="shared" si="31"/>
        <v>0.1</v>
      </c>
      <c r="AL131" s="152" t="s">
        <v>283</v>
      </c>
      <c r="AM131" s="151">
        <f t="shared" si="32"/>
        <v>0.15</v>
      </c>
      <c r="AN131" s="150" t="s">
        <v>460</v>
      </c>
      <c r="AO131" s="151">
        <f t="shared" si="33"/>
        <v>0.15</v>
      </c>
      <c r="AP131" s="153">
        <f t="shared" si="34"/>
        <v>1</v>
      </c>
      <c r="AQ131" s="214">
        <f>AVERAGEIF(AA131:AA133,"&lt;&gt;",AP131:AP133)</f>
        <v>1</v>
      </c>
      <c r="AR131" s="199" t="str">
        <f>IF(AQ131=100%,"FUERTE",IF(AND(AQ131&lt;99%,AQ131&gt;=50%),"MODERADO","DEBIL"))</f>
        <v>FUERTE</v>
      </c>
      <c r="AS131" s="217">
        <f>IFERROR(IF(VLOOKUP("PROBABILIDAD",AA131:AA133,1,FALSE)="PROBABILIDAD",1,0),0)</f>
        <v>1</v>
      </c>
      <c r="AT131" s="199">
        <f>IF(AND(AR131="FUERTE",AS131=1),40%,IF(AND(AR131="MODERADO",AS131=1),20%,0))</f>
        <v>0.4</v>
      </c>
      <c r="AU131" s="202">
        <f>L131-AT131</f>
        <v>0</v>
      </c>
      <c r="AV131" s="202">
        <f>X131</f>
        <v>0.6</v>
      </c>
      <c r="AW131" s="193" t="str">
        <f>+IF(AND(AV131&gt;80%,AV131&lt;=100%,AU131&gt;=0%,AU131&lt;=100%),"EXTREMO",(IF(AND(AV131&gt;60%,AV131&lt;=80%,AU131&gt;=0%,AU131&lt;=100%),"ALTO",(IF(AND(AV131&gt;40%,AV131&lt;=60%,AU131&gt;60%,AU131&lt;=100%),"ALTO",(IF(AND(AV131&gt;=0%,AV131&lt;=40%,AU131&gt;80%,AU131&lt;=100%),"ALTO",(IF(AND(AV131&gt;40%,AV131&lt;=60%,AU131&gt;=0%,AU131&lt;=60%),"MODERADO",(IF(AND(AV131&gt;20%,AV131&lt;=40%,AU131&gt;20%,AU131&lt;=80%),"MODERADO",(IF(AND(AV131&gt;=0%,AV131&lt;=20%,AU131&gt;40%,AU131&lt;=80%),"MODERADO",(IF(AND(AV131&gt;=0%,AV131&lt;=40%,AU131&gt;=0%,AU131&lt;=20%),"BAJO",(IF(AND(AV131&gt;=0%,AV131&lt;=20%,AU131&gt;20%,AU131&lt;=40%),"BAJO","NO REGISTRA")))))))))))))))))</f>
        <v>MODERADO</v>
      </c>
      <c r="AX131" s="194"/>
      <c r="AY131" s="205" t="s">
        <v>461</v>
      </c>
      <c r="AZ131" s="339" t="s">
        <v>872</v>
      </c>
      <c r="BA131" s="184" t="s">
        <v>376</v>
      </c>
      <c r="BB131" s="184" t="s">
        <v>871</v>
      </c>
      <c r="BC131" s="184" t="s">
        <v>856</v>
      </c>
      <c r="BD131" s="344">
        <v>44926</v>
      </c>
      <c r="BE131" s="187" t="s">
        <v>470</v>
      </c>
    </row>
    <row r="132" spans="1:57" ht="60" customHeight="1" thickBot="1" x14ac:dyDescent="0.3">
      <c r="A132" s="209"/>
      <c r="B132" s="191"/>
      <c r="C132" s="185"/>
      <c r="D132" s="254"/>
      <c r="E132" s="185"/>
      <c r="F132" s="185"/>
      <c r="G132" s="340"/>
      <c r="H132" s="340"/>
      <c r="I132" s="340"/>
      <c r="J132" s="191"/>
      <c r="K132" s="185"/>
      <c r="L132" s="211"/>
      <c r="M132" s="207"/>
      <c r="N132" s="207"/>
      <c r="O132" s="207"/>
      <c r="P132" s="207"/>
      <c r="Q132" s="207"/>
      <c r="R132" s="207"/>
      <c r="S132" s="207"/>
      <c r="T132" s="207"/>
      <c r="U132" s="207"/>
      <c r="V132" s="207"/>
      <c r="W132" s="209"/>
      <c r="X132" s="211"/>
      <c r="Y132" s="209"/>
      <c r="Z132" s="164" t="s">
        <v>870</v>
      </c>
      <c r="AA132" s="143" t="s">
        <v>15</v>
      </c>
      <c r="AB132" s="143" t="s">
        <v>11</v>
      </c>
      <c r="AC132" s="155">
        <f t="shared" si="27"/>
        <v>0.15</v>
      </c>
      <c r="AD132" s="143" t="s">
        <v>267</v>
      </c>
      <c r="AE132" s="155">
        <f t="shared" si="28"/>
        <v>0.15</v>
      </c>
      <c r="AF132" s="143" t="s">
        <v>268</v>
      </c>
      <c r="AG132" s="155">
        <f t="shared" si="29"/>
        <v>0.15</v>
      </c>
      <c r="AH132" s="143" t="s">
        <v>458</v>
      </c>
      <c r="AI132" s="155">
        <f t="shared" si="30"/>
        <v>0.15</v>
      </c>
      <c r="AJ132" s="156" t="s">
        <v>459</v>
      </c>
      <c r="AK132" s="157">
        <f t="shared" si="31"/>
        <v>0.1</v>
      </c>
      <c r="AL132" s="165" t="s">
        <v>283</v>
      </c>
      <c r="AM132" s="157">
        <f t="shared" si="32"/>
        <v>0.15</v>
      </c>
      <c r="AN132" s="156" t="s">
        <v>460</v>
      </c>
      <c r="AO132" s="157">
        <f t="shared" si="33"/>
        <v>0.15</v>
      </c>
      <c r="AP132" s="159">
        <f t="shared" si="34"/>
        <v>1</v>
      </c>
      <c r="AQ132" s="215"/>
      <c r="AR132" s="200"/>
      <c r="AS132" s="218"/>
      <c r="AT132" s="200"/>
      <c r="AU132" s="203"/>
      <c r="AV132" s="203"/>
      <c r="AW132" s="195"/>
      <c r="AX132" s="196"/>
      <c r="AY132" s="205"/>
      <c r="AZ132" s="342"/>
      <c r="BA132" s="185"/>
      <c r="BB132" s="185"/>
      <c r="BC132" s="185"/>
      <c r="BD132" s="345"/>
      <c r="BE132" s="188"/>
    </row>
    <row r="133" spans="1:57" ht="60" customHeight="1" thickBot="1" x14ac:dyDescent="0.3">
      <c r="A133" s="210"/>
      <c r="B133" s="192"/>
      <c r="C133" s="186"/>
      <c r="D133" s="254"/>
      <c r="E133" s="186"/>
      <c r="F133" s="186"/>
      <c r="G133" s="341"/>
      <c r="H133" s="341"/>
      <c r="I133" s="341"/>
      <c r="J133" s="192"/>
      <c r="K133" s="186"/>
      <c r="L133" s="212"/>
      <c r="M133" s="208"/>
      <c r="N133" s="208"/>
      <c r="O133" s="208"/>
      <c r="P133" s="208"/>
      <c r="Q133" s="208"/>
      <c r="R133" s="208"/>
      <c r="S133" s="208"/>
      <c r="T133" s="208"/>
      <c r="U133" s="208"/>
      <c r="V133" s="208"/>
      <c r="W133" s="210"/>
      <c r="X133" s="212"/>
      <c r="Y133" s="210"/>
      <c r="Z133" s="160" t="s">
        <v>869</v>
      </c>
      <c r="AA133" s="109" t="s">
        <v>15</v>
      </c>
      <c r="AB133" s="109" t="s">
        <v>11</v>
      </c>
      <c r="AC133" s="110">
        <f t="shared" si="27"/>
        <v>0.15</v>
      </c>
      <c r="AD133" s="109" t="s">
        <v>267</v>
      </c>
      <c r="AE133" s="110">
        <f t="shared" si="28"/>
        <v>0.15</v>
      </c>
      <c r="AF133" s="109" t="s">
        <v>268</v>
      </c>
      <c r="AG133" s="110">
        <f t="shared" si="29"/>
        <v>0.15</v>
      </c>
      <c r="AH133" s="109" t="s">
        <v>458</v>
      </c>
      <c r="AI133" s="110">
        <f t="shared" si="30"/>
        <v>0.15</v>
      </c>
      <c r="AJ133" s="122" t="s">
        <v>459</v>
      </c>
      <c r="AK133" s="161">
        <f t="shared" si="31"/>
        <v>0.1</v>
      </c>
      <c r="AL133" s="162" t="s">
        <v>283</v>
      </c>
      <c r="AM133" s="161">
        <f t="shared" si="32"/>
        <v>0.15</v>
      </c>
      <c r="AN133" s="122" t="s">
        <v>460</v>
      </c>
      <c r="AO133" s="161">
        <f t="shared" si="33"/>
        <v>0.15</v>
      </c>
      <c r="AP133" s="120">
        <f t="shared" si="34"/>
        <v>1</v>
      </c>
      <c r="AQ133" s="216"/>
      <c r="AR133" s="201"/>
      <c r="AS133" s="219"/>
      <c r="AT133" s="201"/>
      <c r="AU133" s="204"/>
      <c r="AV133" s="204"/>
      <c r="AW133" s="197"/>
      <c r="AX133" s="198"/>
      <c r="AY133" s="205"/>
      <c r="AZ133" s="343"/>
      <c r="BA133" s="186"/>
      <c r="BB133" s="186"/>
      <c r="BC133" s="186"/>
      <c r="BD133" s="346"/>
      <c r="BE133" s="189"/>
    </row>
    <row r="134" spans="1:57" ht="60" customHeight="1" x14ac:dyDescent="0.25">
      <c r="A134" s="213" t="str">
        <f>IF(C134&lt;&gt;"",VLOOKUP(C134,'[3]Codificacion Riesgos'!$B$6:$C$32,2,FALSE)&amp;"-0"&amp;B134,"")</f>
        <v>GRF-01</v>
      </c>
      <c r="B134" s="190">
        <v>1</v>
      </c>
      <c r="C134" s="184" t="s">
        <v>853</v>
      </c>
      <c r="D134" s="184" t="s">
        <v>450</v>
      </c>
      <c r="E134" s="184" t="s">
        <v>45</v>
      </c>
      <c r="F134" s="184" t="s">
        <v>78</v>
      </c>
      <c r="G134" s="339" t="s">
        <v>868</v>
      </c>
      <c r="H134" s="261" t="s">
        <v>867</v>
      </c>
      <c r="I134" s="261" t="s">
        <v>850</v>
      </c>
      <c r="J134" s="190"/>
      <c r="K134" s="184">
        <v>3</v>
      </c>
      <c r="L134" s="295">
        <f>+IF(K134=1,0.2,(+IF(K134=2,0.4,+IF(K134=3,0.6,+IF(K134=4,0.8,+IF(K134=5,1,FALSE))))))</f>
        <v>0.6</v>
      </c>
      <c r="M134" s="206" t="s">
        <v>453</v>
      </c>
      <c r="N134" s="206" t="s">
        <v>452</v>
      </c>
      <c r="O134" s="206" t="s">
        <v>452</v>
      </c>
      <c r="P134" s="206" t="s">
        <v>452</v>
      </c>
      <c r="Q134" s="206" t="s">
        <v>452</v>
      </c>
      <c r="R134" s="206" t="s">
        <v>452</v>
      </c>
      <c r="S134" s="206" t="s">
        <v>453</v>
      </c>
      <c r="T134" s="206" t="s">
        <v>452</v>
      </c>
      <c r="U134" s="206" t="s">
        <v>453</v>
      </c>
      <c r="V134" s="206" t="s">
        <v>453</v>
      </c>
      <c r="W134" s="213" t="str">
        <f>+IF((COUNTIF(M134:V136,"SI")&lt;4),"3",(IF((COUNTIF(M134:V136,"SI")&gt;7),"5",(IF((COUNTIF(M134:V136,"SI")=4),"4",(IF((COUNTIF(M134:V136,"SI")=5),"4",(IF((COUNTIF(M134:V136,"SI")=6),"4",(IF((COUNTIF(M134:V136,"SI")=7),"4","NO REGISTRA")))))))))))</f>
        <v>4</v>
      </c>
      <c r="X134" s="295">
        <f>+IF((W134="3"),0.6,IF((W134="4"),0.8,IF((W134="5"),1,"NO REGISTRA")))</f>
        <v>0.8</v>
      </c>
      <c r="Y134" s="213" t="str">
        <f>+IF(AND(X134=100%,L134&gt;=20%,L134&lt;=100%),"EXTREMO",IF(AND(X134=80%,L134&gt;=20%,L134&lt;=100%),"ALTO",(IF(AND(X134&gt;=20%,X134&lt;=60%,L134=100%),"ALTO",(IF(AND(X134=60%,L134=80%),"ALTO",(IF(AND(X134=60%,L134&gt;=20%,L134&lt;=60%),"MODERADO",(IF(AND(X134=40%,L134&gt;=40%,L134&lt;=80%),"MODERADO",(IF(AND(X134=20%,L134&gt;=60%,L134&lt;=80%),"MODERADO",IF(AND(X134=40%,L134=20%),"BAJO",(IF(AND(X134=20%,L134&gt;=20%,L134&lt;=40%),"BAJO","NO REGISTRA")))))))))))))))</f>
        <v>ALTO</v>
      </c>
      <c r="Z134" s="163" t="s">
        <v>866</v>
      </c>
      <c r="AA134" s="141" t="s">
        <v>15</v>
      </c>
      <c r="AB134" s="141" t="s">
        <v>11</v>
      </c>
      <c r="AC134" s="149">
        <f t="shared" si="27"/>
        <v>0.15</v>
      </c>
      <c r="AD134" s="141" t="s">
        <v>267</v>
      </c>
      <c r="AE134" s="149">
        <f t="shared" si="28"/>
        <v>0.15</v>
      </c>
      <c r="AF134" s="141" t="s">
        <v>268</v>
      </c>
      <c r="AG134" s="149">
        <f t="shared" si="29"/>
        <v>0.15</v>
      </c>
      <c r="AH134" s="141" t="s">
        <v>458</v>
      </c>
      <c r="AI134" s="149">
        <f t="shared" si="30"/>
        <v>0.15</v>
      </c>
      <c r="AJ134" s="150" t="s">
        <v>459</v>
      </c>
      <c r="AK134" s="151">
        <f t="shared" si="31"/>
        <v>0.1</v>
      </c>
      <c r="AL134" s="152" t="s">
        <v>283</v>
      </c>
      <c r="AM134" s="151">
        <f t="shared" si="32"/>
        <v>0.15</v>
      </c>
      <c r="AN134" s="150" t="s">
        <v>460</v>
      </c>
      <c r="AO134" s="151">
        <f t="shared" si="33"/>
        <v>0.15</v>
      </c>
      <c r="AP134" s="153">
        <f t="shared" si="34"/>
        <v>1</v>
      </c>
      <c r="AQ134" s="214">
        <f>AVERAGEIF(AA134:AA136,"&lt;&gt;",AP134:AP136)</f>
        <v>1</v>
      </c>
      <c r="AR134" s="199" t="str">
        <f>IF(AQ134=100%,"FUERTE",IF(AND(AQ134&lt;99%,AQ134&gt;=50%),"MODERADO","DEBIL"))</f>
        <v>FUERTE</v>
      </c>
      <c r="AS134" s="217">
        <f>IFERROR(IF(VLOOKUP("PROBABILIDAD",AA134:AA136,1,FALSE)="PROBABILIDAD",1,0),0)</f>
        <v>1</v>
      </c>
      <c r="AT134" s="199">
        <f>IF(AND(AR134="FUERTE",AS134=1),40%,IF(AND(AR134="MODERADO",AS134=1),20%,0))</f>
        <v>0.4</v>
      </c>
      <c r="AU134" s="202">
        <f>L134-AT134</f>
        <v>0.19999999999999996</v>
      </c>
      <c r="AV134" s="202">
        <f>X134</f>
        <v>0.8</v>
      </c>
      <c r="AW134" s="193" t="str">
        <f>+IF(AND(AV134&gt;80%,AV134&lt;=100%,AU134&gt;=0%,AU134&lt;=100%),"EXTREMO",(IF(AND(AV134&gt;60%,AV134&lt;=80%,AU134&gt;=0%,AU134&lt;=100%),"ALTO",(IF(AND(AV134&gt;40%,AV134&lt;=60%,AU134&gt;60%,AU134&lt;=100%),"ALTO",(IF(AND(AV134&gt;=0%,AV134&lt;=40%,AU134&gt;80%,AU134&lt;=100%),"ALTO",(IF(AND(AV134&gt;40%,AV134&lt;=60%,AU134&gt;=0%,AU134&lt;=60%),"MODERADO",(IF(AND(AV134&gt;20%,AV134&lt;=40%,AU134&gt;20%,AU134&lt;=80%),"MODERADO",(IF(AND(AV134&gt;=0%,AV134&lt;=20%,AU134&gt;40%,AU134&lt;=80%),"MODERADO",(IF(AND(AV134&gt;=0%,AV134&lt;=40%,AU134&gt;=0%,AU134&lt;=20%),"BAJO",(IF(AND(AV134&gt;=0%,AV134&lt;=20%,AU134&gt;20%,AU134&lt;=40%),"BAJO","NO REGISTRA")))))))))))))))))</f>
        <v>ALTO</v>
      </c>
      <c r="AX134" s="296"/>
      <c r="AY134" s="187" t="s">
        <v>461</v>
      </c>
      <c r="AZ134" s="339" t="s">
        <v>865</v>
      </c>
      <c r="BA134" s="184" t="s">
        <v>427</v>
      </c>
      <c r="BB134" s="261" t="s">
        <v>864</v>
      </c>
      <c r="BC134" s="184" t="s">
        <v>856</v>
      </c>
      <c r="BD134" s="187" t="s">
        <v>863</v>
      </c>
      <c r="BE134" s="187" t="s">
        <v>470</v>
      </c>
    </row>
    <row r="135" spans="1:57" ht="60" customHeight="1" x14ac:dyDescent="0.25">
      <c r="A135" s="209"/>
      <c r="B135" s="191"/>
      <c r="C135" s="185"/>
      <c r="D135" s="185"/>
      <c r="E135" s="185"/>
      <c r="F135" s="185"/>
      <c r="G135" s="340"/>
      <c r="H135" s="255"/>
      <c r="I135" s="255"/>
      <c r="J135" s="191"/>
      <c r="K135" s="185"/>
      <c r="L135" s="211"/>
      <c r="M135" s="207"/>
      <c r="N135" s="207"/>
      <c r="O135" s="207"/>
      <c r="P135" s="207"/>
      <c r="Q135" s="207"/>
      <c r="R135" s="207"/>
      <c r="S135" s="207"/>
      <c r="T135" s="207"/>
      <c r="U135" s="207"/>
      <c r="V135" s="207"/>
      <c r="W135" s="209"/>
      <c r="X135" s="211"/>
      <c r="Y135" s="209"/>
      <c r="Z135" s="164" t="s">
        <v>862</v>
      </c>
      <c r="AA135" s="143" t="s">
        <v>15</v>
      </c>
      <c r="AB135" s="143" t="s">
        <v>11</v>
      </c>
      <c r="AC135" s="155">
        <f t="shared" si="27"/>
        <v>0.15</v>
      </c>
      <c r="AD135" s="143" t="s">
        <v>267</v>
      </c>
      <c r="AE135" s="155">
        <f t="shared" si="28"/>
        <v>0.15</v>
      </c>
      <c r="AF135" s="143" t="s">
        <v>268</v>
      </c>
      <c r="AG135" s="155">
        <f t="shared" si="29"/>
        <v>0.15</v>
      </c>
      <c r="AH135" s="143" t="s">
        <v>458</v>
      </c>
      <c r="AI135" s="155">
        <f t="shared" si="30"/>
        <v>0.15</v>
      </c>
      <c r="AJ135" s="156" t="s">
        <v>459</v>
      </c>
      <c r="AK135" s="157">
        <f t="shared" si="31"/>
        <v>0.1</v>
      </c>
      <c r="AL135" s="165" t="s">
        <v>283</v>
      </c>
      <c r="AM135" s="157">
        <f t="shared" si="32"/>
        <v>0.15</v>
      </c>
      <c r="AN135" s="156" t="s">
        <v>460</v>
      </c>
      <c r="AO135" s="157">
        <f t="shared" si="33"/>
        <v>0.15</v>
      </c>
      <c r="AP135" s="159">
        <f t="shared" si="34"/>
        <v>1</v>
      </c>
      <c r="AQ135" s="215"/>
      <c r="AR135" s="200"/>
      <c r="AS135" s="218"/>
      <c r="AT135" s="200"/>
      <c r="AU135" s="203"/>
      <c r="AV135" s="203"/>
      <c r="AW135" s="195"/>
      <c r="AX135" s="297"/>
      <c r="AY135" s="188"/>
      <c r="AZ135" s="342"/>
      <c r="BA135" s="185"/>
      <c r="BB135" s="255"/>
      <c r="BC135" s="188"/>
      <c r="BD135" s="188"/>
      <c r="BE135" s="188"/>
    </row>
    <row r="136" spans="1:57" ht="60" customHeight="1" thickBot="1" x14ac:dyDescent="0.3">
      <c r="A136" s="210"/>
      <c r="B136" s="192"/>
      <c r="C136" s="186"/>
      <c r="D136" s="185"/>
      <c r="E136" s="186"/>
      <c r="F136" s="186"/>
      <c r="G136" s="341"/>
      <c r="H136" s="256"/>
      <c r="I136" s="256"/>
      <c r="J136" s="192"/>
      <c r="K136" s="186"/>
      <c r="L136" s="212"/>
      <c r="M136" s="207"/>
      <c r="N136" s="207"/>
      <c r="O136" s="207"/>
      <c r="P136" s="207"/>
      <c r="Q136" s="207"/>
      <c r="R136" s="207"/>
      <c r="S136" s="207"/>
      <c r="T136" s="207"/>
      <c r="U136" s="207"/>
      <c r="V136" s="207"/>
      <c r="W136" s="210"/>
      <c r="X136" s="212"/>
      <c r="Y136" s="209"/>
      <c r="Z136" s="160" t="s">
        <v>854</v>
      </c>
      <c r="AA136" s="109" t="s">
        <v>15</v>
      </c>
      <c r="AB136" s="109" t="s">
        <v>11</v>
      </c>
      <c r="AC136" s="110">
        <f t="shared" si="27"/>
        <v>0.15</v>
      </c>
      <c r="AD136" s="109" t="s">
        <v>267</v>
      </c>
      <c r="AE136" s="110">
        <f t="shared" si="28"/>
        <v>0.15</v>
      </c>
      <c r="AF136" s="109" t="s">
        <v>268</v>
      </c>
      <c r="AG136" s="110">
        <f t="shared" si="29"/>
        <v>0.15</v>
      </c>
      <c r="AH136" s="109" t="s">
        <v>458</v>
      </c>
      <c r="AI136" s="110">
        <f t="shared" si="30"/>
        <v>0.15</v>
      </c>
      <c r="AJ136" s="122" t="s">
        <v>459</v>
      </c>
      <c r="AK136" s="161">
        <f t="shared" si="31"/>
        <v>0.1</v>
      </c>
      <c r="AL136" s="162" t="s">
        <v>283</v>
      </c>
      <c r="AM136" s="161">
        <f t="shared" si="32"/>
        <v>0.15</v>
      </c>
      <c r="AN136" s="122" t="s">
        <v>460</v>
      </c>
      <c r="AO136" s="161">
        <f t="shared" si="33"/>
        <v>0.15</v>
      </c>
      <c r="AP136" s="120">
        <f t="shared" si="34"/>
        <v>1</v>
      </c>
      <c r="AQ136" s="215"/>
      <c r="AR136" s="200"/>
      <c r="AS136" s="219"/>
      <c r="AT136" s="200"/>
      <c r="AU136" s="203"/>
      <c r="AV136" s="203"/>
      <c r="AW136" s="195"/>
      <c r="AX136" s="297"/>
      <c r="AY136" s="188"/>
      <c r="AZ136" s="343"/>
      <c r="BA136" s="185"/>
      <c r="BB136" s="255"/>
      <c r="BC136" s="188"/>
      <c r="BD136" s="188"/>
      <c r="BE136" s="188"/>
    </row>
    <row r="137" spans="1:57" ht="60" customHeight="1" thickBot="1" x14ac:dyDescent="0.3">
      <c r="A137" s="213" t="str">
        <f>IF(C137&lt;&gt;"",VLOOKUP(C137,'[3]Codificacion Riesgos'!$B$6:$C$32,2,FALSE)&amp;"-0"&amp;B137,"")</f>
        <v>GRF-02</v>
      </c>
      <c r="B137" s="190">
        <v>2</v>
      </c>
      <c r="C137" s="184" t="s">
        <v>853</v>
      </c>
      <c r="D137" s="254" t="s">
        <v>450</v>
      </c>
      <c r="E137" s="185" t="s">
        <v>451</v>
      </c>
      <c r="F137" s="184" t="s">
        <v>78</v>
      </c>
      <c r="G137" s="339" t="s">
        <v>861</v>
      </c>
      <c r="H137" s="340" t="s">
        <v>860</v>
      </c>
      <c r="I137" s="340" t="s">
        <v>859</v>
      </c>
      <c r="J137" s="191"/>
      <c r="K137" s="185">
        <v>2</v>
      </c>
      <c r="L137" s="211">
        <v>0.4</v>
      </c>
      <c r="M137" s="206" t="s">
        <v>453</v>
      </c>
      <c r="N137" s="206" t="s">
        <v>452</v>
      </c>
      <c r="O137" s="206" t="s">
        <v>452</v>
      </c>
      <c r="P137" s="206" t="s">
        <v>452</v>
      </c>
      <c r="Q137" s="206" t="s">
        <v>452</v>
      </c>
      <c r="R137" s="206" t="s">
        <v>452</v>
      </c>
      <c r="S137" s="206" t="s">
        <v>453</v>
      </c>
      <c r="T137" s="206" t="s">
        <v>452</v>
      </c>
      <c r="U137" s="206" t="s">
        <v>453</v>
      </c>
      <c r="V137" s="206" t="s">
        <v>453</v>
      </c>
      <c r="W137" s="213" t="str">
        <f>+IF((COUNTIF(M137:V139,"SI")&lt;4),"3",(IF((COUNTIF(M137:V139,"SI")&gt;7),"5",(IF((COUNTIF(M137:V139,"SI")=4),"4",(IF((COUNTIF(M137:V139,"SI")=5),"4",(IF((COUNTIF(M137:V139,"SI")=6),"4",(IF((COUNTIF(M137:V139,"SI")=7),"4","NO REGISTRA")))))))))))</f>
        <v>4</v>
      </c>
      <c r="X137" s="211">
        <v>0.8</v>
      </c>
      <c r="Y137" s="213" t="str">
        <f>+IF(AND(X137=100%,L137&gt;=20%,L137&lt;=100%),"EXTREMO",IF(AND(X137=80%,L137&gt;=20%,L137&lt;=100%),"ALTO",(IF(AND(X137&gt;=20%,X137&lt;=60%,L137=100%),"ALTO",(IF(AND(X137=60%,L137=80%),"ALTO",(IF(AND(X137=60%,L137&gt;=20%,L137&lt;=60%),"MODERADO",(IF(AND(X137=40%,L137&gt;=40%,L137&lt;=80%),"MODERADO",(IF(AND(X137=20%,L137&gt;=60%,L137&lt;=80%),"MODERADO",IF(AND(X137=40%,L137=20%),"BAJO",(IF(AND(X137=20%,L137&gt;=20%,L137&lt;=40%),"BAJO","NO REGISTRA")))))))))))))))</f>
        <v>ALTO</v>
      </c>
      <c r="Z137" s="163" t="s">
        <v>858</v>
      </c>
      <c r="AA137" s="141" t="s">
        <v>15</v>
      </c>
      <c r="AB137" s="141" t="s">
        <v>11</v>
      </c>
      <c r="AC137" s="149">
        <v>0.15</v>
      </c>
      <c r="AD137" s="141" t="s">
        <v>267</v>
      </c>
      <c r="AE137" s="149">
        <v>0.15</v>
      </c>
      <c r="AF137" s="141" t="s">
        <v>268</v>
      </c>
      <c r="AG137" s="149">
        <v>0.15</v>
      </c>
      <c r="AH137" s="141" t="s">
        <v>458</v>
      </c>
      <c r="AI137" s="149">
        <v>0.15</v>
      </c>
      <c r="AJ137" s="150" t="s">
        <v>459</v>
      </c>
      <c r="AK137" s="151">
        <v>0.1</v>
      </c>
      <c r="AL137" s="152" t="s">
        <v>283</v>
      </c>
      <c r="AM137" s="151">
        <v>0.15</v>
      </c>
      <c r="AN137" s="150" t="s">
        <v>460</v>
      </c>
      <c r="AO137" s="151">
        <v>0.15</v>
      </c>
      <c r="AP137" s="153">
        <v>1</v>
      </c>
      <c r="AQ137" s="214">
        <v>1</v>
      </c>
      <c r="AR137" s="199" t="str">
        <f>IF(AQ137=100%,"FUERTE",IF(AND(AQ137&lt;99%,AQ137&gt;=50%),"MODERADO","DEBIL"))</f>
        <v>FUERTE</v>
      </c>
      <c r="AS137" s="217">
        <v>1</v>
      </c>
      <c r="AT137" s="199">
        <v>0.4</v>
      </c>
      <c r="AU137" s="202">
        <v>0</v>
      </c>
      <c r="AV137" s="202">
        <v>0.8</v>
      </c>
      <c r="AW137" s="193" t="str">
        <f>+IF(AND(AV137&gt;80%,AV137&lt;=100%,AU137&gt;=0%,AU137&lt;=100%),"EXTREMO",(IF(AND(AV137&gt;60%,AV137&lt;=80%,AU137&gt;=0%,AU137&lt;=100%),"ALTO",(IF(AND(AV137&gt;40%,AV137&lt;=60%,AU137&gt;60%,AU137&lt;=100%),"ALTO",(IF(AND(AV137&gt;=0%,AV137&lt;=40%,AU137&gt;80%,AU137&lt;=100%),"ALTO",(IF(AND(AV137&gt;40%,AV137&lt;=60%,AU137&gt;=0%,AU137&lt;=60%),"MODERADO",(IF(AND(AV137&gt;20%,AV137&lt;=40%,AU137&gt;20%,AU137&lt;=80%),"MODERADO",(IF(AND(AV137&gt;=0%,AV137&lt;=20%,AU137&gt;40%,AU137&lt;=80%),"MODERADO",(IF(AND(AV137&gt;=0%,AV137&lt;=40%,AU137&gt;=0%,AU137&lt;=20%),"BAJO",(IF(AND(AV137&gt;=0%,AV137&lt;=20%,AU137&gt;20%,AU137&lt;=40%),"BAJO","NO REGISTRA")))))))))))))))))</f>
        <v>ALTO</v>
      </c>
      <c r="AX137" s="194"/>
      <c r="AY137" s="205" t="s">
        <v>461</v>
      </c>
      <c r="AZ137" s="339" t="s">
        <v>857</v>
      </c>
      <c r="BA137" s="184" t="s">
        <v>427</v>
      </c>
      <c r="BB137" s="339" t="s">
        <v>1018</v>
      </c>
      <c r="BC137" s="184" t="s">
        <v>856</v>
      </c>
      <c r="BD137" s="344">
        <v>44926</v>
      </c>
      <c r="BE137" s="187" t="s">
        <v>470</v>
      </c>
    </row>
    <row r="138" spans="1:57" ht="60" customHeight="1" thickBot="1" x14ac:dyDescent="0.3">
      <c r="A138" s="209"/>
      <c r="B138" s="191"/>
      <c r="C138" s="185"/>
      <c r="D138" s="254"/>
      <c r="E138" s="185"/>
      <c r="F138" s="185"/>
      <c r="G138" s="340"/>
      <c r="H138" s="340"/>
      <c r="I138" s="340"/>
      <c r="J138" s="191"/>
      <c r="K138" s="185"/>
      <c r="L138" s="211"/>
      <c r="M138" s="207"/>
      <c r="N138" s="207"/>
      <c r="O138" s="207"/>
      <c r="P138" s="207"/>
      <c r="Q138" s="207"/>
      <c r="R138" s="207"/>
      <c r="S138" s="207"/>
      <c r="T138" s="207"/>
      <c r="U138" s="207"/>
      <c r="V138" s="207"/>
      <c r="W138" s="209"/>
      <c r="X138" s="211"/>
      <c r="Y138" s="209"/>
      <c r="Z138" s="164" t="s">
        <v>855</v>
      </c>
      <c r="AA138" s="143" t="s">
        <v>15</v>
      </c>
      <c r="AB138" s="143" t="s">
        <v>11</v>
      </c>
      <c r="AC138" s="155">
        <v>0.15</v>
      </c>
      <c r="AD138" s="143" t="s">
        <v>267</v>
      </c>
      <c r="AE138" s="155">
        <v>0.15</v>
      </c>
      <c r="AF138" s="143" t="s">
        <v>268</v>
      </c>
      <c r="AG138" s="155">
        <v>0.15</v>
      </c>
      <c r="AH138" s="143" t="s">
        <v>458</v>
      </c>
      <c r="AI138" s="155">
        <v>0.15</v>
      </c>
      <c r="AJ138" s="156" t="s">
        <v>459</v>
      </c>
      <c r="AK138" s="157">
        <v>0.1</v>
      </c>
      <c r="AL138" s="165" t="s">
        <v>283</v>
      </c>
      <c r="AM138" s="157">
        <v>0.15</v>
      </c>
      <c r="AN138" s="156" t="s">
        <v>460</v>
      </c>
      <c r="AO138" s="157">
        <v>0.15</v>
      </c>
      <c r="AP138" s="159">
        <v>1</v>
      </c>
      <c r="AQ138" s="215"/>
      <c r="AR138" s="200"/>
      <c r="AS138" s="218"/>
      <c r="AT138" s="200"/>
      <c r="AU138" s="203"/>
      <c r="AV138" s="203"/>
      <c r="AW138" s="195"/>
      <c r="AX138" s="196"/>
      <c r="AY138" s="205"/>
      <c r="AZ138" s="342"/>
      <c r="BA138" s="185"/>
      <c r="BB138" s="342"/>
      <c r="BC138" s="185"/>
      <c r="BD138" s="345"/>
      <c r="BE138" s="188"/>
    </row>
    <row r="139" spans="1:57" ht="60" customHeight="1" thickBot="1" x14ac:dyDescent="0.3">
      <c r="A139" s="210"/>
      <c r="B139" s="192"/>
      <c r="C139" s="186"/>
      <c r="D139" s="254"/>
      <c r="E139" s="186"/>
      <c r="F139" s="186"/>
      <c r="G139" s="341"/>
      <c r="H139" s="341"/>
      <c r="I139" s="341"/>
      <c r="J139" s="192"/>
      <c r="K139" s="186"/>
      <c r="L139" s="212"/>
      <c r="M139" s="208"/>
      <c r="N139" s="208"/>
      <c r="O139" s="208"/>
      <c r="P139" s="208"/>
      <c r="Q139" s="208"/>
      <c r="R139" s="208"/>
      <c r="S139" s="208"/>
      <c r="T139" s="208"/>
      <c r="U139" s="208"/>
      <c r="V139" s="208"/>
      <c r="W139" s="210"/>
      <c r="X139" s="212"/>
      <c r="Y139" s="210"/>
      <c r="Z139" s="160" t="s">
        <v>854</v>
      </c>
      <c r="AA139" s="109" t="s">
        <v>15</v>
      </c>
      <c r="AB139" s="109" t="s">
        <v>11</v>
      </c>
      <c r="AC139" s="110">
        <v>0.15</v>
      </c>
      <c r="AD139" s="109" t="s">
        <v>267</v>
      </c>
      <c r="AE139" s="110">
        <v>0.15</v>
      </c>
      <c r="AF139" s="109" t="s">
        <v>268</v>
      </c>
      <c r="AG139" s="110">
        <v>0.15</v>
      </c>
      <c r="AH139" s="109" t="s">
        <v>458</v>
      </c>
      <c r="AI139" s="110">
        <v>0.15</v>
      </c>
      <c r="AJ139" s="122" t="s">
        <v>459</v>
      </c>
      <c r="AK139" s="161">
        <v>0.1</v>
      </c>
      <c r="AL139" s="162" t="s">
        <v>283</v>
      </c>
      <c r="AM139" s="161">
        <v>0.15</v>
      </c>
      <c r="AN139" s="122" t="s">
        <v>460</v>
      </c>
      <c r="AO139" s="161">
        <v>0.15</v>
      </c>
      <c r="AP139" s="120">
        <v>1</v>
      </c>
      <c r="AQ139" s="216"/>
      <c r="AR139" s="200"/>
      <c r="AS139" s="219"/>
      <c r="AT139" s="201"/>
      <c r="AU139" s="204"/>
      <c r="AV139" s="204"/>
      <c r="AW139" s="197"/>
      <c r="AX139" s="198"/>
      <c r="AY139" s="205"/>
      <c r="AZ139" s="343"/>
      <c r="BA139" s="185"/>
      <c r="BB139" s="343"/>
      <c r="BC139" s="186"/>
      <c r="BD139" s="346"/>
      <c r="BE139" s="189"/>
    </row>
    <row r="140" spans="1:57" ht="60" customHeight="1" thickBot="1" x14ac:dyDescent="0.3">
      <c r="A140" s="213" t="str">
        <f>IF(C140&lt;&gt;"",VLOOKUP(C140,'[3]Codificacion Riesgos'!$B$6:$C$32,2,FALSE)&amp;"-0"&amp;B140,"")</f>
        <v>GRF-01</v>
      </c>
      <c r="B140" s="190">
        <v>1</v>
      </c>
      <c r="C140" s="184" t="s">
        <v>853</v>
      </c>
      <c r="D140" s="254" t="s">
        <v>450</v>
      </c>
      <c r="E140" s="185" t="s">
        <v>451</v>
      </c>
      <c r="F140" s="184" t="s">
        <v>78</v>
      </c>
      <c r="G140" s="339" t="s">
        <v>852</v>
      </c>
      <c r="H140" s="340" t="s">
        <v>851</v>
      </c>
      <c r="I140" s="340" t="s">
        <v>850</v>
      </c>
      <c r="J140" s="191"/>
      <c r="K140" s="185">
        <v>3</v>
      </c>
      <c r="L140" s="211">
        <f>+IF(K140=1,0.2,(+IF(K140=2,0.4,+IF(K140=3,0.6,+IF(K140=4,0.8,+IF(K140=5,1,FALSE))))))</f>
        <v>0.6</v>
      </c>
      <c r="M140" s="206" t="s">
        <v>453</v>
      </c>
      <c r="N140" s="206" t="s">
        <v>452</v>
      </c>
      <c r="O140" s="206" t="s">
        <v>452</v>
      </c>
      <c r="P140" s="206" t="s">
        <v>452</v>
      </c>
      <c r="Q140" s="206" t="s">
        <v>452</v>
      </c>
      <c r="R140" s="206" t="s">
        <v>452</v>
      </c>
      <c r="S140" s="206" t="s">
        <v>453</v>
      </c>
      <c r="T140" s="206" t="s">
        <v>452</v>
      </c>
      <c r="U140" s="206" t="s">
        <v>453</v>
      </c>
      <c r="V140" s="206" t="s">
        <v>453</v>
      </c>
      <c r="W140" s="209" t="str">
        <f>+IF((COUNTIF(M140:V142,"SI")&lt;4),"3",(IF((COUNTIF(M140:V142,"SI")&gt;7),"5",(IF((COUNTIF(M140:V142,"SI")=4),"4",(IF((COUNTIF(M140:V142,"SI")=5),"4",(IF((COUNTIF(M140:V142,"SI")=6),"4",(IF((COUNTIF(M140:V142,"SI")=7),"4","NO REGISTRA")))))))))))</f>
        <v>4</v>
      </c>
      <c r="X140" s="211">
        <f>+IF((W140="3"),0.6,IF((W140="4"),0.8,IF((W140="5"),1,"NO REGISTRA")))</f>
        <v>0.8</v>
      </c>
      <c r="Y140" s="213" t="str">
        <f>+IF(AND(X140=100%,L140&gt;=20%,L140&lt;=100%),"EXTREMO",IF(AND(X140=80%,L140&gt;=20%,L140&lt;=100%),"ALTO",(IF(AND(X140&gt;=20%,X140&lt;=60%,L140=100%),"ALTO",(IF(AND(X140=60%,L140=80%),"ALTO",(IF(AND(X140=60%,L140&gt;=20%,L140&lt;=60%),"MODERADO",(IF(AND(X140=40%,L140&gt;=40%,L140&lt;=80%),"MODERADO",(IF(AND(X140=20%,L140&gt;=60%,L140&lt;=80%),"MODERADO",IF(AND(X140=40%,L140=20%),"BAJO",(IF(AND(X140=20%,L140&gt;=20%,L140&lt;=40%),"BAJO","NO REGISTRA")))))))))))))))</f>
        <v>ALTO</v>
      </c>
      <c r="Z140" s="148" t="s">
        <v>849</v>
      </c>
      <c r="AA140" s="141" t="s">
        <v>15</v>
      </c>
      <c r="AB140" s="141" t="s">
        <v>11</v>
      </c>
      <c r="AC140" s="149">
        <f t="shared" ref="AC140:AC171" si="35">+IF(AB140="Preventivo",0.15,IF(AB140="Detectivo",0.1,IF(AB140="Correctivo",0,FALSE)))</f>
        <v>0.15</v>
      </c>
      <c r="AD140" s="141" t="s">
        <v>267</v>
      </c>
      <c r="AE140" s="149">
        <f t="shared" ref="AE140:AE171" si="36">+IF(AD140="Asignado",0.15,IF(AD140="No asignado",0,FALSE))</f>
        <v>0.15</v>
      </c>
      <c r="AF140" s="141" t="s">
        <v>268</v>
      </c>
      <c r="AG140" s="149">
        <f t="shared" ref="AG140:AG171" si="37">+IF(AF140="Adecuado",0.15,IF(AF140="Inadecuado",0,FALSE))</f>
        <v>0.15</v>
      </c>
      <c r="AH140" s="141" t="s">
        <v>458</v>
      </c>
      <c r="AI140" s="149">
        <f t="shared" ref="AI140:AI171" si="38">+IF(AH140="Oportuno",0.15,IF(AH140="Inoportuno",0,FALSE))</f>
        <v>0.15</v>
      </c>
      <c r="AJ140" s="150" t="s">
        <v>459</v>
      </c>
      <c r="AK140" s="151">
        <f t="shared" ref="AK140:AK171" si="39">+IF(AJ140="Completa",0.1,IF(AJ140="Incompleta",0.1/2,IF(AJ140="No existe",0,FALSE)))</f>
        <v>0.1</v>
      </c>
      <c r="AL140" s="152" t="s">
        <v>283</v>
      </c>
      <c r="AM140" s="151">
        <f t="shared" ref="AM140:AM171" si="40">+IF(AL140="Confiable",0.15,IF(AL140="No confiable",0,FALSE))</f>
        <v>0.15</v>
      </c>
      <c r="AN140" s="150" t="s">
        <v>460</v>
      </c>
      <c r="AO140" s="151">
        <f t="shared" ref="AO140:AO171" si="41">+IF(AN140="Si",0.15,IF(AN140="No",0,FALSE))</f>
        <v>0.15</v>
      </c>
      <c r="AP140" s="153">
        <f t="shared" ref="AP140:AP171" si="42">AC140+AE140+AG140+AI140+AK140+AO140+AM140</f>
        <v>1</v>
      </c>
      <c r="AQ140" s="214">
        <f>AVERAGEIF(AA140:AA142,"&lt;&gt;",AP140:AP142)</f>
        <v>1</v>
      </c>
      <c r="AR140" s="199" t="str">
        <f>IF(AQ140=100%,"FUERTE",IF(AND(AQ140&lt;99%,AQ140&gt;=50%),"MODERADO","DEBIL"))</f>
        <v>FUERTE</v>
      </c>
      <c r="AS140" s="217">
        <f>IFERROR(IF(VLOOKUP("PROBABILIDAD",AA140:AA142,1,FALSE)="PROBABILIDAD",1,0),0)</f>
        <v>1</v>
      </c>
      <c r="AT140" s="199">
        <f>IF(AND(AR140="FUERTE",AS140=1),40%,IF(AND(AR140="MODERADO",AS140=1),20%,0))</f>
        <v>0.4</v>
      </c>
      <c r="AU140" s="202">
        <f>L140-AT140</f>
        <v>0.19999999999999996</v>
      </c>
      <c r="AV140" s="202">
        <f>X140</f>
        <v>0.8</v>
      </c>
      <c r="AW140" s="193" t="str">
        <f>+IF(AND(AV140&gt;80%,AV140&lt;=100%,AU140&gt;=0%,AU140&lt;=100%),"EXTREMO",(IF(AND(AV140&gt;60%,AV140&lt;=80%,AU140&gt;=0%,AU140&lt;=100%),"ALTO",(IF(AND(AV140&gt;40%,AV140&lt;=60%,AU140&gt;60%,AU140&lt;=100%),"ALTO",(IF(AND(AV140&gt;=0%,AV140&lt;=40%,AU140&gt;80%,AU140&lt;=100%),"ALTO",(IF(AND(AV140&gt;40%,AV140&lt;=60%,AU140&gt;=0%,AU140&lt;=60%),"MODERADO",(IF(AND(AV140&gt;20%,AV140&lt;=40%,AU140&gt;20%,AU140&lt;=80%),"MODERADO",(IF(AND(AV140&gt;=0%,AV140&lt;=20%,AU140&gt;40%,AU140&lt;=80%),"MODERADO",(IF(AND(AV140&gt;=0%,AV140&lt;=40%,AU140&gt;=0%,AU140&lt;=20%),"BAJO",(IF(AND(AV140&gt;=0%,AV140&lt;=20%,AU140&gt;20%,AU140&lt;=40%),"BAJO","NO REGISTRA")))))))))))))))))</f>
        <v>ALTO</v>
      </c>
      <c r="AX140" s="194"/>
      <c r="AY140" s="205" t="s">
        <v>461</v>
      </c>
      <c r="AZ140" s="339" t="s">
        <v>848</v>
      </c>
      <c r="BA140" s="184" t="s">
        <v>389</v>
      </c>
      <c r="BB140" s="184" t="s">
        <v>847</v>
      </c>
      <c r="BC140" s="184" t="s">
        <v>846</v>
      </c>
      <c r="BD140" s="344">
        <v>44926</v>
      </c>
      <c r="BE140" s="187" t="s">
        <v>470</v>
      </c>
    </row>
    <row r="141" spans="1:57" ht="60" customHeight="1" thickBot="1" x14ac:dyDescent="0.3">
      <c r="A141" s="209"/>
      <c r="B141" s="191"/>
      <c r="C141" s="185"/>
      <c r="D141" s="254"/>
      <c r="E141" s="185"/>
      <c r="F141" s="185"/>
      <c r="G141" s="340"/>
      <c r="H141" s="340"/>
      <c r="I141" s="340"/>
      <c r="J141" s="191"/>
      <c r="K141" s="185"/>
      <c r="L141" s="211"/>
      <c r="M141" s="207"/>
      <c r="N141" s="207"/>
      <c r="O141" s="207"/>
      <c r="P141" s="207"/>
      <c r="Q141" s="207"/>
      <c r="R141" s="207"/>
      <c r="S141" s="207"/>
      <c r="T141" s="207"/>
      <c r="U141" s="207"/>
      <c r="V141" s="207"/>
      <c r="W141" s="209"/>
      <c r="X141" s="211"/>
      <c r="Y141" s="209"/>
      <c r="Z141" s="164" t="s">
        <v>845</v>
      </c>
      <c r="AA141" s="143" t="s">
        <v>15</v>
      </c>
      <c r="AB141" s="143" t="s">
        <v>11</v>
      </c>
      <c r="AC141" s="155">
        <f t="shared" si="35"/>
        <v>0.15</v>
      </c>
      <c r="AD141" s="143" t="s">
        <v>267</v>
      </c>
      <c r="AE141" s="155">
        <f t="shared" si="36"/>
        <v>0.15</v>
      </c>
      <c r="AF141" s="143" t="s">
        <v>268</v>
      </c>
      <c r="AG141" s="155">
        <f t="shared" si="37"/>
        <v>0.15</v>
      </c>
      <c r="AH141" s="143" t="s">
        <v>458</v>
      </c>
      <c r="AI141" s="155">
        <f t="shared" si="38"/>
        <v>0.15</v>
      </c>
      <c r="AJ141" s="156" t="s">
        <v>459</v>
      </c>
      <c r="AK141" s="157">
        <f t="shared" si="39"/>
        <v>0.1</v>
      </c>
      <c r="AL141" s="158" t="s">
        <v>283</v>
      </c>
      <c r="AM141" s="157">
        <f t="shared" si="40"/>
        <v>0.15</v>
      </c>
      <c r="AN141" s="156" t="s">
        <v>460</v>
      </c>
      <c r="AO141" s="157">
        <f t="shared" si="41"/>
        <v>0.15</v>
      </c>
      <c r="AP141" s="159">
        <f t="shared" si="42"/>
        <v>1</v>
      </c>
      <c r="AQ141" s="215"/>
      <c r="AR141" s="200"/>
      <c r="AS141" s="218"/>
      <c r="AT141" s="200"/>
      <c r="AU141" s="203"/>
      <c r="AV141" s="203"/>
      <c r="AW141" s="195"/>
      <c r="AX141" s="196"/>
      <c r="AY141" s="205"/>
      <c r="AZ141" s="342"/>
      <c r="BA141" s="185"/>
      <c r="BB141" s="185"/>
      <c r="BC141" s="185"/>
      <c r="BD141" s="345"/>
      <c r="BE141" s="188"/>
    </row>
    <row r="142" spans="1:57" ht="60" customHeight="1" thickBot="1" x14ac:dyDescent="0.3">
      <c r="A142" s="210"/>
      <c r="B142" s="192"/>
      <c r="C142" s="186"/>
      <c r="D142" s="254"/>
      <c r="E142" s="186"/>
      <c r="F142" s="186"/>
      <c r="G142" s="341"/>
      <c r="H142" s="341"/>
      <c r="I142" s="341"/>
      <c r="J142" s="192"/>
      <c r="K142" s="186"/>
      <c r="L142" s="212"/>
      <c r="M142" s="208"/>
      <c r="N142" s="208"/>
      <c r="O142" s="208"/>
      <c r="P142" s="208"/>
      <c r="Q142" s="208"/>
      <c r="R142" s="208"/>
      <c r="S142" s="208"/>
      <c r="T142" s="208"/>
      <c r="U142" s="208"/>
      <c r="V142" s="208"/>
      <c r="W142" s="210"/>
      <c r="X142" s="212"/>
      <c r="Y142" s="210"/>
      <c r="Z142" s="160"/>
      <c r="AA142" s="109" t="s">
        <v>15</v>
      </c>
      <c r="AB142" s="109" t="s">
        <v>11</v>
      </c>
      <c r="AC142" s="110">
        <f t="shared" si="35"/>
        <v>0.15</v>
      </c>
      <c r="AD142" s="109" t="s">
        <v>267</v>
      </c>
      <c r="AE142" s="110">
        <f t="shared" si="36"/>
        <v>0.15</v>
      </c>
      <c r="AF142" s="109" t="s">
        <v>268</v>
      </c>
      <c r="AG142" s="110">
        <f t="shared" si="37"/>
        <v>0.15</v>
      </c>
      <c r="AH142" s="109" t="s">
        <v>458</v>
      </c>
      <c r="AI142" s="110">
        <f t="shared" si="38"/>
        <v>0.15</v>
      </c>
      <c r="AJ142" s="122" t="s">
        <v>459</v>
      </c>
      <c r="AK142" s="161">
        <f t="shared" si="39"/>
        <v>0.1</v>
      </c>
      <c r="AL142" s="162" t="s">
        <v>283</v>
      </c>
      <c r="AM142" s="161">
        <f t="shared" si="40"/>
        <v>0.15</v>
      </c>
      <c r="AN142" s="122" t="s">
        <v>460</v>
      </c>
      <c r="AO142" s="161">
        <f t="shared" si="41"/>
        <v>0.15</v>
      </c>
      <c r="AP142" s="120">
        <f t="shared" si="42"/>
        <v>1</v>
      </c>
      <c r="AQ142" s="216"/>
      <c r="AR142" s="201"/>
      <c r="AS142" s="219"/>
      <c r="AT142" s="201"/>
      <c r="AU142" s="204"/>
      <c r="AV142" s="204"/>
      <c r="AW142" s="197"/>
      <c r="AX142" s="198"/>
      <c r="AY142" s="205"/>
      <c r="AZ142" s="343"/>
      <c r="BA142" s="186"/>
      <c r="BB142" s="186"/>
      <c r="BC142" s="186"/>
      <c r="BD142" s="346"/>
      <c r="BE142" s="189"/>
    </row>
    <row r="143" spans="1:57" ht="60" customHeight="1" thickBot="1" x14ac:dyDescent="0.3">
      <c r="A143" s="213" t="str">
        <f>IF(C143&lt;&gt;"",VLOOKUP(C143,'[4]Codificacion Riesgos'!$B$6:$C$32,2,FALSE)&amp;"-0"&amp;B143,"")</f>
        <v>PTS-01</v>
      </c>
      <c r="B143" s="190">
        <v>1</v>
      </c>
      <c r="C143" s="184" t="s">
        <v>891</v>
      </c>
      <c r="D143" s="254" t="s">
        <v>450</v>
      </c>
      <c r="E143" s="185" t="s">
        <v>45</v>
      </c>
      <c r="F143" s="184" t="s">
        <v>78</v>
      </c>
      <c r="G143" s="184" t="s">
        <v>898</v>
      </c>
      <c r="H143" s="185" t="s">
        <v>897</v>
      </c>
      <c r="I143" s="185" t="s">
        <v>896</v>
      </c>
      <c r="J143" s="191"/>
      <c r="K143" s="185">
        <v>1</v>
      </c>
      <c r="L143" s="211">
        <f>+IF(K143=1,0.2,(+IF(K143=2,0.4,+IF(K143=3,0.6,+IF(K143=4,0.8,+IF(K143=5,1,FALSE))))))</f>
        <v>0.2</v>
      </c>
      <c r="M143" s="206" t="s">
        <v>452</v>
      </c>
      <c r="N143" s="206" t="s">
        <v>452</v>
      </c>
      <c r="O143" s="206" t="s">
        <v>453</v>
      </c>
      <c r="P143" s="206" t="s">
        <v>452</v>
      </c>
      <c r="Q143" s="206" t="s">
        <v>452</v>
      </c>
      <c r="R143" s="206" t="s">
        <v>452</v>
      </c>
      <c r="S143" s="206" t="s">
        <v>453</v>
      </c>
      <c r="T143" s="206" t="s">
        <v>453</v>
      </c>
      <c r="U143" s="206" t="s">
        <v>453</v>
      </c>
      <c r="V143" s="206" t="s">
        <v>453</v>
      </c>
      <c r="W143" s="209" t="str">
        <f>+IF((COUNTIF(M143:V145,"SI")&lt;4),"3",(IF((COUNTIF(M143:V145,"SI")&gt;7),"5",(IF((COUNTIF(M143:V145,"SI")=4),"4",(IF((COUNTIF(M143:V145,"SI")=5),"4",(IF((COUNTIF(M143:V145,"SI")=6),"4",(IF((COUNTIF(M143:V145,"SI")=7),"4","NO REGISTRA")))))))))))</f>
        <v>4</v>
      </c>
      <c r="X143" s="211">
        <f>+IF((W143="3"),0.6,IF((W143="4"),0.8,IF((W143="5"),1,"NO REGISTRA")))</f>
        <v>0.8</v>
      </c>
      <c r="Y143" s="213" t="str">
        <f>+IF(AND(X143=100%,L143&gt;=20%,L143&lt;=100%),"EXTREMO",IF(AND(X143=80%,L143&gt;=20%,L143&lt;=100%),"ALTO",(IF(AND(X143&gt;=20%,X143&lt;=60%,L143=100%),"ALTO",(IF(AND(X143=60%,L143=80%),"ALTO",(IF(AND(X143=60%,L143&gt;=20%,L143&lt;=60%),"MODERADO",(IF(AND(X143=40%,L143&gt;=40%,L143&lt;=80%),"MODERADO",(IF(AND(X143=20%,L143&gt;=60%,L143&lt;=80%),"MODERADO",IF(AND(X143=40%,L143=20%),"BAJO",(IF(AND(X143=20%,L143&gt;=20%,L143&lt;=40%),"BAJO","NO REGISTRA")))))))))))))))</f>
        <v>ALTO</v>
      </c>
      <c r="Z143" s="107" t="s">
        <v>895</v>
      </c>
      <c r="AA143" s="104" t="s">
        <v>15</v>
      </c>
      <c r="AB143" s="104" t="s">
        <v>11</v>
      </c>
      <c r="AC143" s="108">
        <f t="shared" si="35"/>
        <v>0.15</v>
      </c>
      <c r="AD143" s="104" t="s">
        <v>267</v>
      </c>
      <c r="AE143" s="108">
        <f t="shared" si="36"/>
        <v>0.15</v>
      </c>
      <c r="AF143" s="109" t="s">
        <v>268</v>
      </c>
      <c r="AG143" s="110">
        <f t="shared" si="37"/>
        <v>0.15</v>
      </c>
      <c r="AH143" s="109" t="s">
        <v>458</v>
      </c>
      <c r="AI143" s="110">
        <f t="shared" si="38"/>
        <v>0.15</v>
      </c>
      <c r="AJ143" s="111" t="s">
        <v>459</v>
      </c>
      <c r="AK143" s="112">
        <f t="shared" si="39"/>
        <v>0.1</v>
      </c>
      <c r="AL143" s="113" t="s">
        <v>283</v>
      </c>
      <c r="AM143" s="112">
        <f t="shared" si="40"/>
        <v>0.15</v>
      </c>
      <c r="AN143" s="111" t="s">
        <v>460</v>
      </c>
      <c r="AO143" s="112">
        <f t="shared" si="41"/>
        <v>0.15</v>
      </c>
      <c r="AP143" s="114">
        <f t="shared" si="42"/>
        <v>1</v>
      </c>
      <c r="AQ143" s="214">
        <f>AVERAGEIF(AA143:AA145,"&lt;&gt;",AP143:AP145)</f>
        <v>1</v>
      </c>
      <c r="AR143" s="199" t="str">
        <f>IF(AQ143=100%,"FUERTE",IF(AND(AQ143&lt;99%,AQ143&gt;=50%),"MODERADO","DEBIL"))</f>
        <v>FUERTE</v>
      </c>
      <c r="AS143" s="217">
        <f>IFERROR(IF(VLOOKUP("PROBABILIDAD",AA143:AA145,1,FALSE)="PROBABILIDAD",1,0),0)</f>
        <v>1</v>
      </c>
      <c r="AT143" s="199">
        <f>IF(AND(AR143="FUERTE",AS143=1),40%,IF(AND(AR143="MODERADO",AS143=1),20%,0))</f>
        <v>0.4</v>
      </c>
      <c r="AU143" s="202">
        <f>L143-AT143</f>
        <v>-0.2</v>
      </c>
      <c r="AV143" s="202">
        <f>X143</f>
        <v>0.8</v>
      </c>
      <c r="AW143" s="193" t="str">
        <f>+IF(AND(AV143&gt;80%,AV143&lt;=100%,AU143&gt;=0%,AU143&lt;=100%),"EXTREMO",(IF(AND(AV143&gt;60%,AV143&lt;=80%,AU143&gt;=0%,AU143&lt;=100%),"ALTO",(IF(AND(AV143&gt;40%,AV143&lt;=60%,AU143&gt;60%,AU143&lt;=100%),"ALTO",(IF(AND(AV143&gt;=0%,AV143&lt;=40%,AU143&gt;80%,AU143&lt;=100%),"ALTO",(IF(AND(AV143&gt;40%,AV143&lt;=60%,AU143&gt;=0%,AU143&lt;=60%),"MODERADO",(IF(AND(AV143&gt;20%,AV143&lt;=40%,AU143&gt;20%,AU143&lt;=80%),"MODERADO",(IF(AND(AV143&gt;=0%,AV143&lt;=20%,AU143&gt;40%,AU143&lt;=80%),"MODERADO",(IF(AND(AV143&gt;=0%,AV143&lt;=40%,AU143&gt;=0%,AU143&lt;=20%),"BAJO",(IF(AND(AV143&gt;=0%,AV143&lt;=20%,AU143&gt;20%,AU143&lt;=40%),"BAJO","NO REGISTRA")))))))))))))))))</f>
        <v>NO REGISTRA</v>
      </c>
      <c r="AX143" s="194"/>
      <c r="AY143" s="205" t="s">
        <v>461</v>
      </c>
      <c r="AZ143" s="184" t="s">
        <v>894</v>
      </c>
      <c r="BA143" s="184" t="s">
        <v>340</v>
      </c>
      <c r="BB143" s="184" t="s">
        <v>893</v>
      </c>
      <c r="BC143" s="187" t="s">
        <v>892</v>
      </c>
      <c r="BD143" s="294">
        <v>44561</v>
      </c>
      <c r="BE143" s="187"/>
    </row>
    <row r="144" spans="1:57" ht="66" customHeight="1" thickBot="1" x14ac:dyDescent="0.3">
      <c r="A144" s="209"/>
      <c r="B144" s="191"/>
      <c r="C144" s="185"/>
      <c r="D144" s="254"/>
      <c r="E144" s="185"/>
      <c r="F144" s="185"/>
      <c r="G144" s="185"/>
      <c r="H144" s="185"/>
      <c r="I144" s="185"/>
      <c r="J144" s="191"/>
      <c r="K144" s="185"/>
      <c r="L144" s="211"/>
      <c r="M144" s="207"/>
      <c r="N144" s="207"/>
      <c r="O144" s="207"/>
      <c r="P144" s="207"/>
      <c r="Q144" s="207"/>
      <c r="R144" s="207"/>
      <c r="S144" s="207"/>
      <c r="T144" s="207"/>
      <c r="U144" s="207"/>
      <c r="V144" s="207"/>
      <c r="W144" s="209"/>
      <c r="X144" s="211"/>
      <c r="Y144" s="209"/>
      <c r="Z144" s="117" t="s">
        <v>6</v>
      </c>
      <c r="AA144" s="104"/>
      <c r="AB144" s="104"/>
      <c r="AC144" s="108" t="b">
        <f t="shared" si="35"/>
        <v>0</v>
      </c>
      <c r="AD144" s="104"/>
      <c r="AE144" s="108" t="b">
        <f t="shared" si="36"/>
        <v>0</v>
      </c>
      <c r="AF144" s="109"/>
      <c r="AG144" s="110" t="b">
        <f t="shared" si="37"/>
        <v>0</v>
      </c>
      <c r="AH144" s="109"/>
      <c r="AI144" s="110" t="b">
        <f t="shared" si="38"/>
        <v>0</v>
      </c>
      <c r="AJ144" s="111"/>
      <c r="AK144" s="112" t="b">
        <f t="shared" si="39"/>
        <v>0</v>
      </c>
      <c r="AL144" s="113"/>
      <c r="AM144" s="112" t="b">
        <f t="shared" si="40"/>
        <v>0</v>
      </c>
      <c r="AN144" s="111"/>
      <c r="AO144" s="112" t="b">
        <f t="shared" si="41"/>
        <v>0</v>
      </c>
      <c r="AP144" s="114">
        <f t="shared" si="42"/>
        <v>0</v>
      </c>
      <c r="AQ144" s="215"/>
      <c r="AR144" s="200"/>
      <c r="AS144" s="218"/>
      <c r="AT144" s="200"/>
      <c r="AU144" s="203"/>
      <c r="AV144" s="203"/>
      <c r="AW144" s="195"/>
      <c r="AX144" s="196"/>
      <c r="AY144" s="205"/>
      <c r="AZ144" s="185"/>
      <c r="BA144" s="185"/>
      <c r="BB144" s="185"/>
      <c r="BC144" s="188"/>
      <c r="BD144" s="188"/>
      <c r="BE144" s="188"/>
    </row>
    <row r="145" spans="1:57" ht="60" customHeight="1" thickBot="1" x14ac:dyDescent="0.3">
      <c r="A145" s="210"/>
      <c r="B145" s="192"/>
      <c r="C145" s="186"/>
      <c r="D145" s="254"/>
      <c r="E145" s="186"/>
      <c r="F145" s="186"/>
      <c r="G145" s="186"/>
      <c r="H145" s="186"/>
      <c r="I145" s="186"/>
      <c r="J145" s="192"/>
      <c r="K145" s="186"/>
      <c r="L145" s="212"/>
      <c r="M145" s="208"/>
      <c r="N145" s="208"/>
      <c r="O145" s="208"/>
      <c r="P145" s="208"/>
      <c r="Q145" s="208"/>
      <c r="R145" s="208"/>
      <c r="S145" s="208"/>
      <c r="T145" s="208"/>
      <c r="U145" s="208"/>
      <c r="V145" s="208"/>
      <c r="W145" s="210"/>
      <c r="X145" s="212"/>
      <c r="Y145" s="210"/>
      <c r="Z145" s="117" t="s">
        <v>7</v>
      </c>
      <c r="AA145" s="104"/>
      <c r="AB145" s="104"/>
      <c r="AC145" s="108" t="b">
        <f t="shared" si="35"/>
        <v>0</v>
      </c>
      <c r="AD145" s="104"/>
      <c r="AE145" s="108" t="b">
        <f t="shared" si="36"/>
        <v>0</v>
      </c>
      <c r="AF145" s="109"/>
      <c r="AG145" s="110" t="b">
        <f t="shared" si="37"/>
        <v>0</v>
      </c>
      <c r="AH145" s="109"/>
      <c r="AI145" s="110" t="b">
        <f t="shared" si="38"/>
        <v>0</v>
      </c>
      <c r="AJ145" s="111"/>
      <c r="AK145" s="112" t="b">
        <f t="shared" si="39"/>
        <v>0</v>
      </c>
      <c r="AL145" s="113"/>
      <c r="AM145" s="112" t="b">
        <f t="shared" si="40"/>
        <v>0</v>
      </c>
      <c r="AN145" s="111"/>
      <c r="AO145" s="112" t="b">
        <f t="shared" si="41"/>
        <v>0</v>
      </c>
      <c r="AP145" s="114">
        <f t="shared" si="42"/>
        <v>0</v>
      </c>
      <c r="AQ145" s="216"/>
      <c r="AR145" s="201"/>
      <c r="AS145" s="219"/>
      <c r="AT145" s="201"/>
      <c r="AU145" s="204"/>
      <c r="AV145" s="204"/>
      <c r="AW145" s="197"/>
      <c r="AX145" s="198"/>
      <c r="AY145" s="205"/>
      <c r="AZ145" s="186"/>
      <c r="BA145" s="186"/>
      <c r="BB145" s="186"/>
      <c r="BC145" s="189"/>
      <c r="BD145" s="189"/>
      <c r="BE145" s="189"/>
    </row>
    <row r="146" spans="1:57" ht="60" customHeight="1" thickBot="1" x14ac:dyDescent="0.3">
      <c r="A146" s="213" t="str">
        <f>IF(C146&lt;&gt;"",VLOOKUP(C146,'[4]Codificacion Riesgos'!$B$6:$C$32,2,FALSE)&amp;"-0"&amp;B146,"")</f>
        <v>PTS-02</v>
      </c>
      <c r="B146" s="190">
        <v>2</v>
      </c>
      <c r="C146" s="184" t="s">
        <v>891</v>
      </c>
      <c r="D146" s="254" t="s">
        <v>450</v>
      </c>
      <c r="E146" s="185" t="s">
        <v>47</v>
      </c>
      <c r="F146" s="184" t="s">
        <v>78</v>
      </c>
      <c r="G146" s="184" t="s">
        <v>890</v>
      </c>
      <c r="H146" s="185" t="s">
        <v>889</v>
      </c>
      <c r="I146" s="185" t="s">
        <v>888</v>
      </c>
      <c r="J146" s="191"/>
      <c r="K146" s="185">
        <v>4</v>
      </c>
      <c r="L146" s="211">
        <f>+IF(K146=1,0.2,(+IF(K146=2,0.4,+IF(K146=3,0.6,+IF(K146=4,0.8,+IF(K146=5,1,FALSE))))))</f>
        <v>0.8</v>
      </c>
      <c r="M146" s="206" t="s">
        <v>453</v>
      </c>
      <c r="N146" s="206" t="s">
        <v>452</v>
      </c>
      <c r="O146" s="206" t="s">
        <v>453</v>
      </c>
      <c r="P146" s="206" t="s">
        <v>452</v>
      </c>
      <c r="Q146" s="206" t="s">
        <v>452</v>
      </c>
      <c r="R146" s="206" t="s">
        <v>453</v>
      </c>
      <c r="S146" s="206" t="s">
        <v>453</v>
      </c>
      <c r="T146" s="206" t="s">
        <v>453</v>
      </c>
      <c r="U146" s="206" t="s">
        <v>453</v>
      </c>
      <c r="V146" s="206" t="s">
        <v>453</v>
      </c>
      <c r="W146" s="209" t="str">
        <f>+IF((COUNTIF(M146:V148,"SI")&lt;4),"3",(IF((COUNTIF(M146:V148,"SI")&gt;7),"5",(IF((COUNTIF(M146:V148,"SI")=4),"4",(IF((COUNTIF(M146:V148,"SI")=5),"4",(IF((COUNTIF(M146:V148,"SI")=6),"4",(IF((COUNTIF(M146:V148,"SI")=7),"4","NO REGISTRA")))))))))))</f>
        <v>3</v>
      </c>
      <c r="X146" s="211">
        <f>+IF((W146="3"),0.6,IF((W146="4"),0.8,IF((W146="5"),1,"NO REGISTRA")))</f>
        <v>0.6</v>
      </c>
      <c r="Y146" s="213" t="str">
        <f>+IF(AND(X146=100%,L146&gt;=20%,L146&lt;=100%),"EXTREMO",IF(AND(X146=80%,L146&gt;=20%,L146&lt;=100%),"ALTO",(IF(AND(X146&gt;=20%,X146&lt;=60%,L146=100%),"ALTO",(IF(AND(X146=60%,L146=80%),"ALTO",(IF(AND(X146=60%,L146&gt;=20%,L146&lt;=60%),"MODERADO",(IF(AND(X146=40%,L146&gt;=40%,L146&lt;=80%),"MODERADO",(IF(AND(X146=20%,L146&gt;=60%,L146&lt;=80%),"MODERADO",IF(AND(X146=40%,L146=20%),"BAJO",(IF(AND(X146=20%,L146&gt;=20%,L146&lt;=40%),"BAJO","NO REGISTRA")))))))))))))))</f>
        <v>ALTO</v>
      </c>
      <c r="Z146" s="107" t="s">
        <v>79</v>
      </c>
      <c r="AA146" s="104"/>
      <c r="AB146" s="104"/>
      <c r="AC146" s="108" t="b">
        <f t="shared" si="35"/>
        <v>0</v>
      </c>
      <c r="AD146" s="104"/>
      <c r="AE146" s="108" t="b">
        <f t="shared" si="36"/>
        <v>0</v>
      </c>
      <c r="AF146" s="109"/>
      <c r="AG146" s="110" t="b">
        <f t="shared" si="37"/>
        <v>0</v>
      </c>
      <c r="AH146" s="109"/>
      <c r="AI146" s="110" t="b">
        <f t="shared" si="38"/>
        <v>0</v>
      </c>
      <c r="AJ146" s="111"/>
      <c r="AK146" s="112" t="b">
        <f t="shared" si="39"/>
        <v>0</v>
      </c>
      <c r="AL146" s="113"/>
      <c r="AM146" s="112" t="b">
        <f t="shared" si="40"/>
        <v>0</v>
      </c>
      <c r="AN146" s="111"/>
      <c r="AO146" s="112" t="b">
        <f t="shared" si="41"/>
        <v>0</v>
      </c>
      <c r="AP146" s="114">
        <f t="shared" si="42"/>
        <v>0</v>
      </c>
      <c r="AQ146" s="214" t="e">
        <f>AVERAGEIF(AA146:AA148,"&lt;&gt;",AP146:AP148)</f>
        <v>#DIV/0!</v>
      </c>
      <c r="AR146" s="199" t="e">
        <f>IF(AQ146=100%,"FUERTE",IF(AND(AQ146&lt;99%,AQ146&gt;=50%),"MODERADO","DEBIL"))</f>
        <v>#DIV/0!</v>
      </c>
      <c r="AS146" s="217">
        <f>IFERROR(IF(VLOOKUP("PROBABILIDAD",AA146:AA148,1,FALSE)="PROBABILIDAD",1,0),0)</f>
        <v>0</v>
      </c>
      <c r="AT146" s="199" t="e">
        <f>IF(AND(AR146="FUERTE",AS146=1),40%,IF(AND(AR146="MODERADO",AS146=1),20%,0))</f>
        <v>#DIV/0!</v>
      </c>
      <c r="AU146" s="202" t="e">
        <f>L146-AT146</f>
        <v>#DIV/0!</v>
      </c>
      <c r="AV146" s="202">
        <f>X146</f>
        <v>0.6</v>
      </c>
      <c r="AW146" s="193" t="e">
        <f>+IF(AND(AV146&gt;80%,AV146&lt;=100%,AU146&gt;=0%,AU146&lt;=100%),"EXTREMO",(IF(AND(AV146&gt;60%,AV146&lt;=80%,AU146&gt;=0%,AU146&lt;=100%),"ALTO",(IF(AND(AV146&gt;40%,AV146&lt;=60%,AU146&gt;60%,AU146&lt;=100%),"ALTO",(IF(AND(AV146&gt;=0%,AV146&lt;=40%,AU146&gt;80%,AU146&lt;=100%),"ALTO",(IF(AND(AV146&gt;40%,AV146&lt;=60%,AU146&gt;=0%,AU146&lt;=60%),"MODERADO",(IF(AND(AV146&gt;20%,AV146&lt;=40%,AU146&gt;20%,AU146&lt;=80%),"MODERADO",(IF(AND(AV146&gt;=0%,AV146&lt;=20%,AU146&gt;40%,AU146&lt;=80%),"MODERADO",(IF(AND(AV146&gt;=0%,AV146&lt;=40%,AU146&gt;=0%,AU146&lt;=20%),"BAJO",(IF(AND(AV146&gt;=0%,AV146&lt;=20%,AU146&gt;20%,AU146&lt;=40%),"BAJO","NO REGISTRA")))))))))))))))))</f>
        <v>#DIV/0!</v>
      </c>
      <c r="AX146" s="194"/>
      <c r="AY146" s="205"/>
      <c r="AZ146" s="187"/>
      <c r="BA146" s="187"/>
      <c r="BB146" s="184"/>
      <c r="BC146" s="187"/>
      <c r="BD146" s="187"/>
      <c r="BE146" s="187"/>
    </row>
    <row r="147" spans="1:57" ht="60" customHeight="1" thickBot="1" x14ac:dyDescent="0.3">
      <c r="A147" s="209"/>
      <c r="B147" s="191"/>
      <c r="C147" s="185"/>
      <c r="D147" s="254"/>
      <c r="E147" s="185"/>
      <c r="F147" s="185"/>
      <c r="G147" s="185"/>
      <c r="H147" s="185"/>
      <c r="I147" s="185"/>
      <c r="J147" s="191"/>
      <c r="K147" s="185"/>
      <c r="L147" s="211"/>
      <c r="M147" s="207"/>
      <c r="N147" s="207"/>
      <c r="O147" s="207"/>
      <c r="P147" s="207"/>
      <c r="Q147" s="207"/>
      <c r="R147" s="207"/>
      <c r="S147" s="207"/>
      <c r="T147" s="207"/>
      <c r="U147" s="207"/>
      <c r="V147" s="207"/>
      <c r="W147" s="209"/>
      <c r="X147" s="211"/>
      <c r="Y147" s="209"/>
      <c r="Z147" s="117" t="s">
        <v>6</v>
      </c>
      <c r="AA147" s="104"/>
      <c r="AB147" s="104"/>
      <c r="AC147" s="108" t="b">
        <f t="shared" si="35"/>
        <v>0</v>
      </c>
      <c r="AD147" s="104"/>
      <c r="AE147" s="108" t="b">
        <f t="shared" si="36"/>
        <v>0</v>
      </c>
      <c r="AF147" s="109"/>
      <c r="AG147" s="110" t="b">
        <f t="shared" si="37"/>
        <v>0</v>
      </c>
      <c r="AH147" s="109"/>
      <c r="AI147" s="110" t="b">
        <f t="shared" si="38"/>
        <v>0</v>
      </c>
      <c r="AJ147" s="111"/>
      <c r="AK147" s="112" t="b">
        <f t="shared" si="39"/>
        <v>0</v>
      </c>
      <c r="AL147" s="113"/>
      <c r="AM147" s="112" t="b">
        <f t="shared" si="40"/>
        <v>0</v>
      </c>
      <c r="AN147" s="111"/>
      <c r="AO147" s="112" t="b">
        <f t="shared" si="41"/>
        <v>0</v>
      </c>
      <c r="AP147" s="114">
        <f t="shared" si="42"/>
        <v>0</v>
      </c>
      <c r="AQ147" s="215"/>
      <c r="AR147" s="200"/>
      <c r="AS147" s="218"/>
      <c r="AT147" s="200"/>
      <c r="AU147" s="203"/>
      <c r="AV147" s="203"/>
      <c r="AW147" s="195"/>
      <c r="AX147" s="196"/>
      <c r="AY147" s="205"/>
      <c r="AZ147" s="188"/>
      <c r="BA147" s="188"/>
      <c r="BB147" s="185"/>
      <c r="BC147" s="188"/>
      <c r="BD147" s="188"/>
      <c r="BE147" s="188"/>
    </row>
    <row r="148" spans="1:57" ht="60" customHeight="1" thickBot="1" x14ac:dyDescent="0.3">
      <c r="A148" s="210"/>
      <c r="B148" s="192"/>
      <c r="C148" s="186"/>
      <c r="D148" s="254"/>
      <c r="E148" s="186"/>
      <c r="F148" s="186"/>
      <c r="G148" s="186"/>
      <c r="H148" s="186"/>
      <c r="I148" s="186"/>
      <c r="J148" s="192"/>
      <c r="K148" s="186"/>
      <c r="L148" s="212"/>
      <c r="M148" s="208"/>
      <c r="N148" s="208"/>
      <c r="O148" s="208"/>
      <c r="P148" s="208"/>
      <c r="Q148" s="208"/>
      <c r="R148" s="208"/>
      <c r="S148" s="208"/>
      <c r="T148" s="208"/>
      <c r="U148" s="208"/>
      <c r="V148" s="208"/>
      <c r="W148" s="210"/>
      <c r="X148" s="212"/>
      <c r="Y148" s="210"/>
      <c r="Z148" s="117" t="s">
        <v>7</v>
      </c>
      <c r="AA148" s="104"/>
      <c r="AB148" s="104"/>
      <c r="AC148" s="108" t="b">
        <f t="shared" si="35"/>
        <v>0</v>
      </c>
      <c r="AD148" s="104"/>
      <c r="AE148" s="108" t="b">
        <f t="shared" si="36"/>
        <v>0</v>
      </c>
      <c r="AF148" s="109"/>
      <c r="AG148" s="110" t="b">
        <f t="shared" si="37"/>
        <v>0</v>
      </c>
      <c r="AH148" s="109"/>
      <c r="AI148" s="110" t="b">
        <f t="shared" si="38"/>
        <v>0</v>
      </c>
      <c r="AJ148" s="111"/>
      <c r="AK148" s="112" t="b">
        <f t="shared" si="39"/>
        <v>0</v>
      </c>
      <c r="AL148" s="113"/>
      <c r="AM148" s="112" t="b">
        <f t="shared" si="40"/>
        <v>0</v>
      </c>
      <c r="AN148" s="111"/>
      <c r="AO148" s="112" t="b">
        <f t="shared" si="41"/>
        <v>0</v>
      </c>
      <c r="AP148" s="114">
        <f t="shared" si="42"/>
        <v>0</v>
      </c>
      <c r="AQ148" s="216"/>
      <c r="AR148" s="201"/>
      <c r="AS148" s="219"/>
      <c r="AT148" s="201"/>
      <c r="AU148" s="204"/>
      <c r="AV148" s="204"/>
      <c r="AW148" s="197"/>
      <c r="AX148" s="198"/>
      <c r="AY148" s="205"/>
      <c r="AZ148" s="189"/>
      <c r="BA148" s="189"/>
      <c r="BB148" s="186"/>
      <c r="BC148" s="189"/>
      <c r="BD148" s="189"/>
      <c r="BE148" s="189"/>
    </row>
    <row r="149" spans="1:57" ht="59.25" customHeight="1" thickBot="1" x14ac:dyDescent="0.3">
      <c r="A149" s="347" t="str">
        <f>IF(C149&lt;&gt;"",VLOOKUP(C149,'[5]Codificacion Riesgos'!$B$6:$C$32,2,FALSE)&amp;"-0"&amp;B149,"")</f>
        <v>DOC-01</v>
      </c>
      <c r="B149" s="348">
        <v>1</v>
      </c>
      <c r="C149" s="348" t="s">
        <v>375</v>
      </c>
      <c r="D149" s="348" t="s">
        <v>450</v>
      </c>
      <c r="E149" s="349" t="s">
        <v>451</v>
      </c>
      <c r="F149" s="348" t="s">
        <v>78</v>
      </c>
      <c r="G149" s="348" t="s">
        <v>919</v>
      </c>
      <c r="H149" s="349" t="s">
        <v>918</v>
      </c>
      <c r="I149" s="349" t="s">
        <v>917</v>
      </c>
      <c r="J149" s="349"/>
      <c r="K149" s="349">
        <v>3</v>
      </c>
      <c r="L149" s="352">
        <f>+IF(K149=1,0.2,(+IF(K149=2,0.4,+IF(K149=3,0.6,+IF(K149=4,0.8,+IF(K149=5,1,FALSE))))))</f>
        <v>0.6</v>
      </c>
      <c r="M149" s="350" t="s">
        <v>452</v>
      </c>
      <c r="N149" s="350" t="s">
        <v>452</v>
      </c>
      <c r="O149" s="350" t="s">
        <v>452</v>
      </c>
      <c r="P149" s="350" t="s">
        <v>453</v>
      </c>
      <c r="Q149" s="350" t="s">
        <v>452</v>
      </c>
      <c r="R149" s="350" t="s">
        <v>452</v>
      </c>
      <c r="S149" s="350" t="s">
        <v>453</v>
      </c>
      <c r="T149" s="350" t="s">
        <v>452</v>
      </c>
      <c r="U149" s="350" t="s">
        <v>452</v>
      </c>
      <c r="V149" s="350" t="s">
        <v>453</v>
      </c>
      <c r="W149" s="351" t="str">
        <f>+IF((COUNTIF(M149:V151,"SI")&lt;4),"3",(IF((COUNTIF(M149:V151,"SI")&gt;7),"5",(IF((COUNTIF(M149:V151,"SI")=4),"4",(IF((COUNTIF(M149:V151,"SI")=5),"4",(IF((COUNTIF(M149:V151,"SI")=6),"4",(IF((COUNTIF(M149:V151,"SI")=7),"4","NO REGISTRA")))))))))))</f>
        <v>4</v>
      </c>
      <c r="X149" s="352">
        <f>+IF((W149="3"),0.6,IF((W149="4"),0.8,IF((W149="5"),1,"NO REGISTRA")))</f>
        <v>0.8</v>
      </c>
      <c r="Y149" s="347" t="str">
        <f>+IF(AND(X149=100%,L149&gt;=20%,L149&lt;=100%),"EXTREMO",IF(AND(X149=80%,L149&gt;=20%,L149&lt;=100%),"ALTO",(IF(AND(X149&gt;=20%,X149&lt;=60%,L149=100%),"ALTO",(IF(AND(X149=60%,L149=80%),"ALTO",(IF(AND(X149=60%,L149&gt;=20%,L149&lt;=60%),"MODERADO",(IF(AND(X149=40%,L149&gt;=40%,L149&lt;=80%),"MODERADO",(IF(AND(X149=20%,L149&gt;=60%,L149&lt;=80%),"MODERADO",IF(AND(X149=40%,L149=20%),"BAJO",(IF(AND(X149=20%,L149&gt;=20%,L149&lt;=40%),"BAJO","NO REGISTRA")))))))))))))))</f>
        <v>ALTO</v>
      </c>
      <c r="Z149" s="166" t="s">
        <v>916</v>
      </c>
      <c r="AA149" s="167" t="s">
        <v>15</v>
      </c>
      <c r="AB149" s="167" t="s">
        <v>11</v>
      </c>
      <c r="AC149" s="182">
        <f t="shared" si="35"/>
        <v>0.15</v>
      </c>
      <c r="AD149" s="167" t="s">
        <v>267</v>
      </c>
      <c r="AE149" s="182">
        <f t="shared" si="36"/>
        <v>0.15</v>
      </c>
      <c r="AF149" s="168" t="s">
        <v>268</v>
      </c>
      <c r="AG149" s="183">
        <f t="shared" si="37"/>
        <v>0.15</v>
      </c>
      <c r="AH149" s="168" t="s">
        <v>458</v>
      </c>
      <c r="AI149" s="183">
        <f t="shared" si="38"/>
        <v>0.15</v>
      </c>
      <c r="AJ149" s="169" t="s">
        <v>459</v>
      </c>
      <c r="AK149" s="181">
        <f t="shared" si="39"/>
        <v>0.1</v>
      </c>
      <c r="AL149" s="170" t="s">
        <v>283</v>
      </c>
      <c r="AM149" s="181">
        <f t="shared" si="40"/>
        <v>0.15</v>
      </c>
      <c r="AN149" s="169" t="s">
        <v>722</v>
      </c>
      <c r="AO149" s="181">
        <f t="shared" si="41"/>
        <v>0</v>
      </c>
      <c r="AP149" s="181">
        <f t="shared" si="42"/>
        <v>0.85</v>
      </c>
      <c r="AQ149" s="353">
        <f>AVERAGEIF(AA149:AA151,"&lt;&gt;",AP149:AP151)</f>
        <v>0.85</v>
      </c>
      <c r="AR149" s="354" t="str">
        <f>IF(AQ149=100%,"FUERTE",IF(AND(AQ149&lt;99%,AQ149&gt;=50%),"MODERADO","DEBIL"))</f>
        <v>MODERADO</v>
      </c>
      <c r="AS149" s="357">
        <f>IFERROR(IF(VLOOKUP("PROBABILIDAD",AA149:AA151,1,FALSE)="PROBABILIDAD",1,0),0)</f>
        <v>1</v>
      </c>
      <c r="AT149" s="354">
        <f>IF(AND(AR149="FUERTE",AS149=1),40%,IF(AND(AR149="MODERADO",AS149=1),20%,0))</f>
        <v>0.2</v>
      </c>
      <c r="AU149" s="354">
        <f>L149-AT149</f>
        <v>0.39999999999999997</v>
      </c>
      <c r="AV149" s="354">
        <f>X149</f>
        <v>0.8</v>
      </c>
      <c r="AW149" s="358" t="str">
        <f>+IF(AND(AV149&gt;80%,AV149&lt;=100%,AU149&gt;=0%,AU149&lt;=100%),"EXTREMO",(IF(AND(AV149&gt;60%,AV149&lt;=80%,AU149&gt;=0%,AU149&lt;=100%),"ALTO",(IF(AND(AV149&gt;40%,AV149&lt;=60%,AU149&gt;60%,AU149&lt;=100%),"ALTO",(IF(AND(AV149&gt;=0%,AV149&lt;=40%,AU149&gt;80%,AU149&lt;=100%),"ALTO",(IF(AND(AV149&gt;40%,AV149&lt;=60%,AU149&gt;=0%,AU149&lt;=60%),"MODERADO",(IF(AND(AV149&gt;20%,AV149&lt;=40%,AU149&gt;20%,AU149&lt;=80%),"MODERADO",(IF(AND(AV149&gt;=0%,AV149&lt;=20%,AU149&gt;40%,AU149&lt;=80%),"MODERADO",(IF(AND(AV149&gt;=0%,AV149&lt;=40%,AU149&gt;=0%,AU149&lt;=20%),"BAJO",(IF(AND(AV149&gt;=0%,AV149&lt;=20%,AU149&gt;20%,AU149&lt;=40%),"BAJO","NO REGISTRA")))))))))))))))))</f>
        <v>ALTO</v>
      </c>
      <c r="AX149" s="318"/>
      <c r="AY149" s="355" t="s">
        <v>461</v>
      </c>
      <c r="AZ149" s="348" t="s">
        <v>915</v>
      </c>
      <c r="BA149" s="355" t="s">
        <v>375</v>
      </c>
      <c r="BB149" s="348" t="s">
        <v>914</v>
      </c>
      <c r="BC149" s="355"/>
      <c r="BD149" s="356">
        <v>44925</v>
      </c>
      <c r="BE149" s="355" t="s">
        <v>470</v>
      </c>
    </row>
    <row r="150" spans="1:57" ht="59.25" customHeight="1" thickBot="1" x14ac:dyDescent="0.3">
      <c r="A150" s="307"/>
      <c r="B150" s="302"/>
      <c r="C150" s="302"/>
      <c r="D150" s="302"/>
      <c r="E150" s="302"/>
      <c r="F150" s="302"/>
      <c r="G150" s="302"/>
      <c r="H150" s="302"/>
      <c r="I150" s="302"/>
      <c r="J150" s="302"/>
      <c r="K150" s="302"/>
      <c r="L150" s="307"/>
      <c r="M150" s="302"/>
      <c r="N150" s="302"/>
      <c r="O150" s="302"/>
      <c r="P150" s="302"/>
      <c r="Q150" s="302"/>
      <c r="R150" s="302"/>
      <c r="S150" s="302"/>
      <c r="T150" s="302"/>
      <c r="U150" s="302"/>
      <c r="V150" s="302"/>
      <c r="W150" s="307"/>
      <c r="X150" s="307"/>
      <c r="Y150" s="307"/>
      <c r="Z150" s="171" t="s">
        <v>686</v>
      </c>
      <c r="AA150" s="167"/>
      <c r="AB150" s="167"/>
      <c r="AC150" s="182" t="b">
        <f t="shared" si="35"/>
        <v>0</v>
      </c>
      <c r="AD150" s="167"/>
      <c r="AE150" s="182" t="b">
        <f t="shared" si="36"/>
        <v>0</v>
      </c>
      <c r="AF150" s="168"/>
      <c r="AG150" s="183" t="b">
        <f t="shared" si="37"/>
        <v>0</v>
      </c>
      <c r="AH150" s="168"/>
      <c r="AI150" s="183" t="b">
        <f t="shared" si="38"/>
        <v>0</v>
      </c>
      <c r="AJ150" s="169"/>
      <c r="AK150" s="181" t="b">
        <f t="shared" si="39"/>
        <v>0</v>
      </c>
      <c r="AL150" s="170"/>
      <c r="AM150" s="181" t="b">
        <f t="shared" si="40"/>
        <v>0</v>
      </c>
      <c r="AN150" s="169"/>
      <c r="AO150" s="181" t="b">
        <f t="shared" si="41"/>
        <v>0</v>
      </c>
      <c r="AP150" s="181">
        <f t="shared" si="42"/>
        <v>0</v>
      </c>
      <c r="AQ150" s="307"/>
      <c r="AR150" s="307"/>
      <c r="AS150" s="307"/>
      <c r="AT150" s="307"/>
      <c r="AU150" s="307"/>
      <c r="AV150" s="307"/>
      <c r="AW150" s="319"/>
      <c r="AX150" s="320"/>
      <c r="AY150" s="302"/>
      <c r="AZ150" s="302"/>
      <c r="BA150" s="302"/>
      <c r="BB150" s="302"/>
      <c r="BC150" s="302"/>
      <c r="BD150" s="302"/>
      <c r="BE150" s="302"/>
    </row>
    <row r="151" spans="1:57" ht="59.25" customHeight="1" thickBot="1" x14ac:dyDescent="0.3">
      <c r="A151" s="308"/>
      <c r="B151" s="303"/>
      <c r="C151" s="303"/>
      <c r="D151" s="303"/>
      <c r="E151" s="303"/>
      <c r="F151" s="303"/>
      <c r="G151" s="303"/>
      <c r="H151" s="303"/>
      <c r="I151" s="303"/>
      <c r="J151" s="303"/>
      <c r="K151" s="303"/>
      <c r="L151" s="308"/>
      <c r="M151" s="303"/>
      <c r="N151" s="303"/>
      <c r="O151" s="303"/>
      <c r="P151" s="303"/>
      <c r="Q151" s="303"/>
      <c r="R151" s="303"/>
      <c r="S151" s="303"/>
      <c r="T151" s="303"/>
      <c r="U151" s="303"/>
      <c r="V151" s="303"/>
      <c r="W151" s="308"/>
      <c r="X151" s="308"/>
      <c r="Y151" s="308"/>
      <c r="Z151" s="171" t="s">
        <v>7</v>
      </c>
      <c r="AA151" s="167"/>
      <c r="AB151" s="167"/>
      <c r="AC151" s="182" t="b">
        <f t="shared" si="35"/>
        <v>0</v>
      </c>
      <c r="AD151" s="167"/>
      <c r="AE151" s="182" t="b">
        <f t="shared" si="36"/>
        <v>0</v>
      </c>
      <c r="AF151" s="168"/>
      <c r="AG151" s="183" t="b">
        <f t="shared" si="37"/>
        <v>0</v>
      </c>
      <c r="AH151" s="168"/>
      <c r="AI151" s="183" t="b">
        <f t="shared" si="38"/>
        <v>0</v>
      </c>
      <c r="AJ151" s="169"/>
      <c r="AK151" s="181" t="b">
        <f t="shared" si="39"/>
        <v>0</v>
      </c>
      <c r="AL151" s="170"/>
      <c r="AM151" s="181" t="b">
        <f t="shared" si="40"/>
        <v>0</v>
      </c>
      <c r="AN151" s="169"/>
      <c r="AO151" s="181" t="b">
        <f t="shared" si="41"/>
        <v>0</v>
      </c>
      <c r="AP151" s="181">
        <f t="shared" si="42"/>
        <v>0</v>
      </c>
      <c r="AQ151" s="308"/>
      <c r="AR151" s="308"/>
      <c r="AS151" s="308"/>
      <c r="AT151" s="308"/>
      <c r="AU151" s="308"/>
      <c r="AV151" s="308"/>
      <c r="AW151" s="321"/>
      <c r="AX151" s="322"/>
      <c r="AY151" s="303"/>
      <c r="AZ151" s="303"/>
      <c r="BA151" s="303"/>
      <c r="BB151" s="303"/>
      <c r="BC151" s="303"/>
      <c r="BD151" s="303"/>
      <c r="BE151" s="303"/>
    </row>
    <row r="152" spans="1:57" ht="59.25" customHeight="1" thickBot="1" x14ac:dyDescent="0.3">
      <c r="A152" s="347" t="str">
        <f>IF(C152&lt;&gt;"",VLOOKUP(C152,'[5]Codificacion Riesgos'!$B$6:$C$32,2,FALSE)&amp;"-0"&amp;B152,"")</f>
        <v>DOC-02</v>
      </c>
      <c r="B152" s="348">
        <v>2</v>
      </c>
      <c r="C152" s="348" t="s">
        <v>375</v>
      </c>
      <c r="D152" s="348" t="s">
        <v>450</v>
      </c>
      <c r="E152" s="349" t="s">
        <v>451</v>
      </c>
      <c r="F152" s="348" t="s">
        <v>78</v>
      </c>
      <c r="G152" s="348" t="s">
        <v>913</v>
      </c>
      <c r="H152" s="349" t="s">
        <v>912</v>
      </c>
      <c r="I152" s="349" t="s">
        <v>911</v>
      </c>
      <c r="J152" s="349"/>
      <c r="K152" s="349">
        <v>1</v>
      </c>
      <c r="L152" s="352">
        <f>+IF(K152=1,0.2,(+IF(K152=2,0.4,+IF(K152=3,0.6,+IF(K152=4,0.8,+IF(K152=5,1,FALSE))))))</f>
        <v>0.2</v>
      </c>
      <c r="M152" s="350" t="s">
        <v>452</v>
      </c>
      <c r="N152" s="350" t="s">
        <v>452</v>
      </c>
      <c r="O152" s="350" t="s">
        <v>452</v>
      </c>
      <c r="P152" s="350" t="s">
        <v>452</v>
      </c>
      <c r="Q152" s="350" t="s">
        <v>452</v>
      </c>
      <c r="R152" s="350" t="s">
        <v>452</v>
      </c>
      <c r="S152" s="350" t="s">
        <v>453</v>
      </c>
      <c r="T152" s="350" t="s">
        <v>452</v>
      </c>
      <c r="U152" s="350" t="s">
        <v>452</v>
      </c>
      <c r="V152" s="350" t="s">
        <v>453</v>
      </c>
      <c r="W152" s="351" t="str">
        <f>+IF((COUNTIF(M152:V154,"SI")&lt;4),"3",(IF((COUNTIF(M152:V154,"SI")&gt;7),"5",(IF((COUNTIF(M152:V154,"SI")=4),"4",(IF((COUNTIF(M152:V154,"SI")=5),"4",(IF((COUNTIF(M152:V154,"SI")=6),"4",(IF((COUNTIF(M152:V154,"SI")=7),"4","NO REGISTRA")))))))))))</f>
        <v>5</v>
      </c>
      <c r="X152" s="352">
        <f>+IF((W152="3"),0.6,IF((W152="4"),0.8,IF((W152="5"),1,"NO REGISTRA")))</f>
        <v>1</v>
      </c>
      <c r="Y152" s="347" t="str">
        <f>+IF(AND(X152=100%,L152&gt;=20%,L152&lt;=100%),"EXTREMO",IF(AND(X152=80%,L152&gt;=20%,L152&lt;=100%),"ALTO",(IF(AND(X152&gt;=20%,X152&lt;=60%,L152=100%),"ALTO",(IF(AND(X152=60%,L152=80%),"ALTO",(IF(AND(X152=60%,L152&gt;=20%,L152&lt;=60%),"MODERADO",(IF(AND(X152=40%,L152&gt;=40%,L152&lt;=80%),"MODERADO",(IF(AND(X152=20%,L152&gt;=60%,L152&lt;=80%),"MODERADO",IF(AND(X152=40%,L152=20%),"BAJO",(IF(AND(X152=20%,L152&gt;=20%,L152&lt;=40%),"BAJO","NO REGISTRA")))))))))))))))</f>
        <v>EXTREMO</v>
      </c>
      <c r="Z152" s="166" t="s">
        <v>910</v>
      </c>
      <c r="AA152" s="167" t="s">
        <v>15</v>
      </c>
      <c r="AB152" s="167" t="s">
        <v>11</v>
      </c>
      <c r="AC152" s="182">
        <f t="shared" si="35"/>
        <v>0.15</v>
      </c>
      <c r="AD152" s="167" t="s">
        <v>267</v>
      </c>
      <c r="AE152" s="182">
        <f t="shared" si="36"/>
        <v>0.15</v>
      </c>
      <c r="AF152" s="168" t="s">
        <v>268</v>
      </c>
      <c r="AG152" s="183">
        <f t="shared" si="37"/>
        <v>0.15</v>
      </c>
      <c r="AH152" s="168" t="s">
        <v>458</v>
      </c>
      <c r="AI152" s="183">
        <f t="shared" si="38"/>
        <v>0.15</v>
      </c>
      <c r="AJ152" s="169" t="s">
        <v>459</v>
      </c>
      <c r="AK152" s="181">
        <f t="shared" si="39"/>
        <v>0.1</v>
      </c>
      <c r="AL152" s="170" t="s">
        <v>283</v>
      </c>
      <c r="AM152" s="181">
        <f t="shared" si="40"/>
        <v>0.15</v>
      </c>
      <c r="AN152" s="169" t="s">
        <v>460</v>
      </c>
      <c r="AO152" s="181">
        <f t="shared" si="41"/>
        <v>0.15</v>
      </c>
      <c r="AP152" s="181">
        <f t="shared" si="42"/>
        <v>1</v>
      </c>
      <c r="AQ152" s="353">
        <f>AVERAGEIF(AA152:AA154,"&lt;&gt;",AP152:AP154)</f>
        <v>1</v>
      </c>
      <c r="AR152" s="354" t="str">
        <f>IF(AQ152=100%,"FUERTE",IF(AND(AQ152&lt;99%,AQ152&gt;=50%),"MODERADO","DEBIL"))</f>
        <v>FUERTE</v>
      </c>
      <c r="AS152" s="357">
        <f>IFERROR(IF(VLOOKUP("PROBABILIDAD",AA152:AA154,1,FALSE)="PROBABILIDAD",1,0),0)</f>
        <v>1</v>
      </c>
      <c r="AT152" s="354">
        <f>IF(AND(AR152="FUERTE",AS152=1),40%,IF(AND(AR152="MODERADO",AS152=1),20%,0))</f>
        <v>0.4</v>
      </c>
      <c r="AU152" s="354">
        <f>L152-AT152</f>
        <v>-0.2</v>
      </c>
      <c r="AV152" s="354">
        <f>X152</f>
        <v>1</v>
      </c>
      <c r="AW152" s="358" t="str">
        <f>+IF(AND(AV152&gt;80%,AV152&lt;=100%,AU152&gt;=0%,AU152&lt;=100%),"EXTREMO",(IF(AND(AV152&gt;60%,AV152&lt;=80%,AU152&gt;=0%,AU152&lt;=100%),"ALTO",(IF(AND(AV152&gt;40%,AV152&lt;=60%,AU152&gt;60%,AU152&lt;=100%),"ALTO",(IF(AND(AV152&gt;=0%,AV152&lt;=40%,AU152&gt;80%,AU152&lt;=100%),"ALTO",(IF(AND(AV152&gt;40%,AV152&lt;=60%,AU152&gt;=0%,AU152&lt;=60%),"MODERADO",(IF(AND(AV152&gt;20%,AV152&lt;=40%,AU152&gt;20%,AU152&lt;=80%),"MODERADO",(IF(AND(AV152&gt;=0%,AV152&lt;=20%,AU152&gt;40%,AU152&lt;=80%),"MODERADO",(IF(AND(AV152&gt;=0%,AV152&lt;=40%,AU152&gt;=0%,AU152&lt;=20%),"BAJO",(IF(AND(AV152&gt;=0%,AV152&lt;=20%,AU152&gt;20%,AU152&lt;=40%),"BAJO","NO REGISTRA")))))))))))))))))</f>
        <v>NO REGISTRA</v>
      </c>
      <c r="AX152" s="318"/>
      <c r="AY152" s="355" t="s">
        <v>490</v>
      </c>
      <c r="AZ152" s="359" t="s">
        <v>909</v>
      </c>
      <c r="BA152" s="355" t="s">
        <v>375</v>
      </c>
      <c r="BB152" s="348" t="s">
        <v>908</v>
      </c>
      <c r="BC152" s="355"/>
      <c r="BD152" s="356">
        <v>44925</v>
      </c>
      <c r="BE152" s="355" t="s">
        <v>470</v>
      </c>
    </row>
    <row r="153" spans="1:57" ht="59.25" customHeight="1" thickBot="1" x14ac:dyDescent="0.3">
      <c r="A153" s="307"/>
      <c r="B153" s="302"/>
      <c r="C153" s="302"/>
      <c r="D153" s="302"/>
      <c r="E153" s="302"/>
      <c r="F153" s="302"/>
      <c r="G153" s="302"/>
      <c r="H153" s="302"/>
      <c r="I153" s="302"/>
      <c r="J153" s="302"/>
      <c r="K153" s="302"/>
      <c r="L153" s="307"/>
      <c r="M153" s="302"/>
      <c r="N153" s="302"/>
      <c r="O153" s="302"/>
      <c r="P153" s="302"/>
      <c r="Q153" s="302"/>
      <c r="R153" s="302"/>
      <c r="S153" s="302"/>
      <c r="T153" s="302"/>
      <c r="U153" s="302"/>
      <c r="V153" s="302"/>
      <c r="W153" s="307"/>
      <c r="X153" s="307"/>
      <c r="Y153" s="307"/>
      <c r="Z153" s="171" t="s">
        <v>907</v>
      </c>
      <c r="AA153" s="167"/>
      <c r="AB153" s="167"/>
      <c r="AC153" s="182" t="b">
        <f t="shared" si="35"/>
        <v>0</v>
      </c>
      <c r="AD153" s="167"/>
      <c r="AE153" s="182" t="b">
        <f t="shared" si="36"/>
        <v>0</v>
      </c>
      <c r="AF153" s="168"/>
      <c r="AG153" s="183" t="b">
        <f t="shared" si="37"/>
        <v>0</v>
      </c>
      <c r="AH153" s="168"/>
      <c r="AI153" s="183" t="b">
        <f t="shared" si="38"/>
        <v>0</v>
      </c>
      <c r="AJ153" s="169"/>
      <c r="AK153" s="181" t="b">
        <f t="shared" si="39"/>
        <v>0</v>
      </c>
      <c r="AL153" s="170"/>
      <c r="AM153" s="181" t="b">
        <f t="shared" si="40"/>
        <v>0</v>
      </c>
      <c r="AN153" s="169"/>
      <c r="AO153" s="181" t="b">
        <f t="shared" si="41"/>
        <v>0</v>
      </c>
      <c r="AP153" s="181">
        <f t="shared" si="42"/>
        <v>0</v>
      </c>
      <c r="AQ153" s="307"/>
      <c r="AR153" s="307"/>
      <c r="AS153" s="307"/>
      <c r="AT153" s="307"/>
      <c r="AU153" s="307"/>
      <c r="AV153" s="307"/>
      <c r="AW153" s="319"/>
      <c r="AX153" s="320"/>
      <c r="AY153" s="302"/>
      <c r="AZ153" s="302"/>
      <c r="BA153" s="302"/>
      <c r="BB153" s="302"/>
      <c r="BC153" s="302"/>
      <c r="BD153" s="302"/>
      <c r="BE153" s="302"/>
    </row>
    <row r="154" spans="1:57" ht="59.25" customHeight="1" thickBot="1" x14ac:dyDescent="0.3">
      <c r="A154" s="308"/>
      <c r="B154" s="303"/>
      <c r="C154" s="303"/>
      <c r="D154" s="303"/>
      <c r="E154" s="303"/>
      <c r="F154" s="303"/>
      <c r="G154" s="303"/>
      <c r="H154" s="303"/>
      <c r="I154" s="303"/>
      <c r="J154" s="303"/>
      <c r="K154" s="303"/>
      <c r="L154" s="308"/>
      <c r="M154" s="303"/>
      <c r="N154" s="303"/>
      <c r="O154" s="303"/>
      <c r="P154" s="303"/>
      <c r="Q154" s="303"/>
      <c r="R154" s="303"/>
      <c r="S154" s="303"/>
      <c r="T154" s="303"/>
      <c r="U154" s="303"/>
      <c r="V154" s="303"/>
      <c r="W154" s="308"/>
      <c r="X154" s="308"/>
      <c r="Y154" s="308"/>
      <c r="Z154" s="171" t="s">
        <v>7</v>
      </c>
      <c r="AA154" s="167"/>
      <c r="AB154" s="167"/>
      <c r="AC154" s="182" t="b">
        <f t="shared" si="35"/>
        <v>0</v>
      </c>
      <c r="AD154" s="167"/>
      <c r="AE154" s="182" t="b">
        <f t="shared" si="36"/>
        <v>0</v>
      </c>
      <c r="AF154" s="168"/>
      <c r="AG154" s="183" t="b">
        <f t="shared" si="37"/>
        <v>0</v>
      </c>
      <c r="AH154" s="168"/>
      <c r="AI154" s="183" t="b">
        <f t="shared" si="38"/>
        <v>0</v>
      </c>
      <c r="AJ154" s="169"/>
      <c r="AK154" s="181" t="b">
        <f t="shared" si="39"/>
        <v>0</v>
      </c>
      <c r="AL154" s="170"/>
      <c r="AM154" s="181" t="b">
        <f t="shared" si="40"/>
        <v>0</v>
      </c>
      <c r="AN154" s="169"/>
      <c r="AO154" s="181" t="b">
        <f t="shared" si="41"/>
        <v>0</v>
      </c>
      <c r="AP154" s="181">
        <f t="shared" si="42"/>
        <v>0</v>
      </c>
      <c r="AQ154" s="308"/>
      <c r="AR154" s="308"/>
      <c r="AS154" s="308"/>
      <c r="AT154" s="308"/>
      <c r="AU154" s="308"/>
      <c r="AV154" s="308"/>
      <c r="AW154" s="321"/>
      <c r="AX154" s="322"/>
      <c r="AY154" s="303"/>
      <c r="AZ154" s="303"/>
      <c r="BA154" s="303"/>
      <c r="BB154" s="303"/>
      <c r="BC154" s="303"/>
      <c r="BD154" s="303"/>
      <c r="BE154" s="303"/>
    </row>
    <row r="155" spans="1:57" ht="59.25" customHeight="1" thickBot="1" x14ac:dyDescent="0.3">
      <c r="A155" s="347" t="str">
        <f>IF(C155&lt;&gt;"",VLOOKUP(C155,'[5]Codificacion Riesgos'!$B$6:$C$32,2,FALSE)&amp;"-0"&amp;B155,"")</f>
        <v>DOC-03</v>
      </c>
      <c r="B155" s="348">
        <v>3</v>
      </c>
      <c r="C155" s="348" t="s">
        <v>375</v>
      </c>
      <c r="D155" s="348" t="s">
        <v>450</v>
      </c>
      <c r="E155" s="349" t="s">
        <v>451</v>
      </c>
      <c r="F155" s="348" t="s">
        <v>78</v>
      </c>
      <c r="G155" s="348" t="s">
        <v>906</v>
      </c>
      <c r="H155" s="349" t="s">
        <v>905</v>
      </c>
      <c r="I155" s="349" t="s">
        <v>698</v>
      </c>
      <c r="J155" s="349"/>
      <c r="K155" s="349">
        <v>1</v>
      </c>
      <c r="L155" s="352">
        <f>+IF(K155=1,0.2,(+IF(K155=2,0.4,+IF(K155=3,0.6,+IF(K155=4,0.8,+IF(K155=5,1,FALSE))))))</f>
        <v>0.2</v>
      </c>
      <c r="M155" s="350" t="s">
        <v>452</v>
      </c>
      <c r="N155" s="350" t="s">
        <v>452</v>
      </c>
      <c r="O155" s="350" t="s">
        <v>452</v>
      </c>
      <c r="P155" s="350" t="s">
        <v>452</v>
      </c>
      <c r="Q155" s="350" t="s">
        <v>452</v>
      </c>
      <c r="R155" s="350" t="s">
        <v>452</v>
      </c>
      <c r="S155" s="350" t="s">
        <v>453</v>
      </c>
      <c r="T155" s="350" t="s">
        <v>453</v>
      </c>
      <c r="U155" s="350" t="s">
        <v>453</v>
      </c>
      <c r="V155" s="350" t="s">
        <v>453</v>
      </c>
      <c r="W155" s="351" t="str">
        <f>+IF((COUNTIF(M155:V157,"SI")&lt;4),"3",(IF((COUNTIF(M155:V157,"SI")&gt;7),"5",(IF((COUNTIF(M155:V157,"SI")=4),"4",(IF((COUNTIF(M155:V157,"SI")=5),"4",(IF((COUNTIF(M155:V157,"SI")=6),"4",(IF((COUNTIF(M155:V157,"SI")=7),"4","NO REGISTRA")))))))))))</f>
        <v>4</v>
      </c>
      <c r="X155" s="352">
        <f>+IF((W155="3"),0.6,IF((W155="4"),0.8,IF((W155="5"),1,"NO REGISTRA")))</f>
        <v>0.8</v>
      </c>
      <c r="Y155" s="347" t="str">
        <f>+IF(AND(X155=100%,L155&gt;=20%,L155&lt;=100%),"EXTREMO",IF(AND(X155=80%,L155&gt;=20%,L155&lt;=100%),"ALTO",(IF(AND(X155&gt;=20%,X155&lt;=60%,L155=100%),"ALTO",(IF(AND(X155=60%,L155=80%),"ALTO",(IF(AND(X155=60%,L155&gt;=20%,L155&lt;=60%),"MODERADO",(IF(AND(X155=40%,L155&gt;=40%,L155&lt;=80%),"MODERADO",(IF(AND(X155=20%,L155&gt;=60%,L155&lt;=80%),"MODERADO",IF(AND(X155=40%,L155=20%),"BAJO",(IF(AND(X155=20%,L155&gt;=20%,L155&lt;=40%),"BAJO","NO REGISTRA")))))))))))))))</f>
        <v>ALTO</v>
      </c>
      <c r="Z155" s="166" t="s">
        <v>904</v>
      </c>
      <c r="AA155" s="167" t="s">
        <v>15</v>
      </c>
      <c r="AB155" s="167" t="s">
        <v>11</v>
      </c>
      <c r="AC155" s="182">
        <f t="shared" si="35"/>
        <v>0.15</v>
      </c>
      <c r="AD155" s="167" t="s">
        <v>267</v>
      </c>
      <c r="AE155" s="182">
        <f t="shared" si="36"/>
        <v>0.15</v>
      </c>
      <c r="AF155" s="168" t="s">
        <v>268</v>
      </c>
      <c r="AG155" s="183">
        <f t="shared" si="37"/>
        <v>0.15</v>
      </c>
      <c r="AH155" s="168" t="s">
        <v>458</v>
      </c>
      <c r="AI155" s="183">
        <f t="shared" si="38"/>
        <v>0.15</v>
      </c>
      <c r="AJ155" s="169" t="s">
        <v>459</v>
      </c>
      <c r="AK155" s="181">
        <f t="shared" si="39"/>
        <v>0.1</v>
      </c>
      <c r="AL155" s="170" t="s">
        <v>283</v>
      </c>
      <c r="AM155" s="181">
        <f t="shared" si="40"/>
        <v>0.15</v>
      </c>
      <c r="AN155" s="169" t="s">
        <v>460</v>
      </c>
      <c r="AO155" s="181">
        <f t="shared" si="41"/>
        <v>0.15</v>
      </c>
      <c r="AP155" s="181">
        <f t="shared" si="42"/>
        <v>1</v>
      </c>
      <c r="AQ155" s="353">
        <f>AVERAGEIF(AA155:AA157,"&lt;&gt;",AP155:AP157)</f>
        <v>1</v>
      </c>
      <c r="AR155" s="354" t="str">
        <f>IF(AQ155=100%,"FUERTE",IF(AND(AQ155&lt;99%,AQ155&gt;=50%),"MODERADO","DEBIL"))</f>
        <v>FUERTE</v>
      </c>
      <c r="AS155" s="357">
        <f>IFERROR(IF(VLOOKUP("PROBABILIDAD",AA155:AA157,1,FALSE)="PROBABILIDAD",1,0),0)</f>
        <v>1</v>
      </c>
      <c r="AT155" s="354">
        <f>IF(AND(AR155="FUERTE",AS155=1),40%,IF(AND(AR155="MODERADO",AS155=1),20%,0))</f>
        <v>0.4</v>
      </c>
      <c r="AU155" s="354">
        <f>L155-AT155</f>
        <v>-0.2</v>
      </c>
      <c r="AV155" s="354">
        <f>X155</f>
        <v>0.8</v>
      </c>
      <c r="AW155" s="358" t="str">
        <f>+IF(AND(AV155&gt;80%,AV155&lt;=100%,AU155&gt;=0%,AU155&lt;=100%),"EXTREMO",(IF(AND(AV155&gt;60%,AV155&lt;=80%,AU155&gt;=0%,AU155&lt;=100%),"ALTO",(IF(AND(AV155&gt;40%,AV155&lt;=60%,AU155&gt;60%,AU155&lt;=100%),"ALTO",(IF(AND(AV155&gt;=0%,AV155&lt;=40%,AU155&gt;80%,AU155&lt;=100%),"ALTO",(IF(AND(AV155&gt;40%,AV155&lt;=60%,AU155&gt;=0%,AU155&lt;=60%),"MODERADO",(IF(AND(AV155&gt;20%,AV155&lt;=40%,AU155&gt;20%,AU155&lt;=80%),"MODERADO",(IF(AND(AV155&gt;=0%,AV155&lt;=20%,AU155&gt;40%,AU155&lt;=80%),"MODERADO",(IF(AND(AV155&gt;=0%,AV155&lt;=40%,AU155&gt;=0%,AU155&lt;=20%),"BAJO",(IF(AND(AV155&gt;=0%,AV155&lt;=20%,AU155&gt;20%,AU155&lt;=40%),"BAJO","NO REGISTRA")))))))))))))))))</f>
        <v>NO REGISTRA</v>
      </c>
      <c r="AX155" s="318"/>
      <c r="AY155" s="355" t="s">
        <v>490</v>
      </c>
      <c r="AZ155" s="348" t="s">
        <v>903</v>
      </c>
      <c r="BA155" s="355" t="s">
        <v>375</v>
      </c>
      <c r="BB155" s="348" t="s">
        <v>902</v>
      </c>
      <c r="BC155" s="355" t="s">
        <v>901</v>
      </c>
      <c r="BD155" s="356">
        <v>44925</v>
      </c>
      <c r="BE155" s="355" t="s">
        <v>470</v>
      </c>
    </row>
    <row r="156" spans="1:57" ht="59.25" customHeight="1" thickBot="1" x14ac:dyDescent="0.3">
      <c r="A156" s="307"/>
      <c r="B156" s="302"/>
      <c r="C156" s="302"/>
      <c r="D156" s="302"/>
      <c r="E156" s="302"/>
      <c r="F156" s="302"/>
      <c r="G156" s="302"/>
      <c r="H156" s="302"/>
      <c r="I156" s="302"/>
      <c r="J156" s="302"/>
      <c r="K156" s="302"/>
      <c r="L156" s="307"/>
      <c r="M156" s="302"/>
      <c r="N156" s="302"/>
      <c r="O156" s="302"/>
      <c r="P156" s="302"/>
      <c r="Q156" s="302"/>
      <c r="R156" s="302"/>
      <c r="S156" s="302"/>
      <c r="T156" s="302"/>
      <c r="U156" s="302"/>
      <c r="V156" s="302"/>
      <c r="W156" s="307"/>
      <c r="X156" s="307"/>
      <c r="Y156" s="307"/>
      <c r="Z156" s="171" t="s">
        <v>900</v>
      </c>
      <c r="AA156" s="167" t="s">
        <v>15</v>
      </c>
      <c r="AB156" s="167" t="s">
        <v>11</v>
      </c>
      <c r="AC156" s="182">
        <f t="shared" si="35"/>
        <v>0.15</v>
      </c>
      <c r="AD156" s="167" t="s">
        <v>267</v>
      </c>
      <c r="AE156" s="182">
        <f t="shared" si="36"/>
        <v>0.15</v>
      </c>
      <c r="AF156" s="168" t="s">
        <v>268</v>
      </c>
      <c r="AG156" s="183">
        <f t="shared" si="37"/>
        <v>0.15</v>
      </c>
      <c r="AH156" s="168" t="s">
        <v>458</v>
      </c>
      <c r="AI156" s="183">
        <f t="shared" si="38"/>
        <v>0.15</v>
      </c>
      <c r="AJ156" s="169" t="s">
        <v>459</v>
      </c>
      <c r="AK156" s="181">
        <f t="shared" si="39"/>
        <v>0.1</v>
      </c>
      <c r="AL156" s="170" t="s">
        <v>283</v>
      </c>
      <c r="AM156" s="181">
        <f t="shared" si="40"/>
        <v>0.15</v>
      </c>
      <c r="AN156" s="169" t="s">
        <v>460</v>
      </c>
      <c r="AO156" s="181">
        <f t="shared" si="41"/>
        <v>0.15</v>
      </c>
      <c r="AP156" s="181">
        <f t="shared" si="42"/>
        <v>1</v>
      </c>
      <c r="AQ156" s="307"/>
      <c r="AR156" s="307"/>
      <c r="AS156" s="307"/>
      <c r="AT156" s="307"/>
      <c r="AU156" s="307"/>
      <c r="AV156" s="307"/>
      <c r="AW156" s="319"/>
      <c r="AX156" s="320"/>
      <c r="AY156" s="302"/>
      <c r="AZ156" s="302"/>
      <c r="BA156" s="302"/>
      <c r="BB156" s="302"/>
      <c r="BC156" s="302"/>
      <c r="BD156" s="302"/>
      <c r="BE156" s="302"/>
    </row>
    <row r="157" spans="1:57" ht="59.25" customHeight="1" thickBot="1" x14ac:dyDescent="0.3">
      <c r="A157" s="308"/>
      <c r="B157" s="303"/>
      <c r="C157" s="303"/>
      <c r="D157" s="303"/>
      <c r="E157" s="303"/>
      <c r="F157" s="303"/>
      <c r="G157" s="303"/>
      <c r="H157" s="303"/>
      <c r="I157" s="303"/>
      <c r="J157" s="303"/>
      <c r="K157" s="303"/>
      <c r="L157" s="308"/>
      <c r="M157" s="303"/>
      <c r="N157" s="303"/>
      <c r="O157" s="303"/>
      <c r="P157" s="303"/>
      <c r="Q157" s="303"/>
      <c r="R157" s="303"/>
      <c r="S157" s="303"/>
      <c r="T157" s="303"/>
      <c r="U157" s="303"/>
      <c r="V157" s="303"/>
      <c r="W157" s="308"/>
      <c r="X157" s="308"/>
      <c r="Y157" s="308"/>
      <c r="Z157" s="171" t="s">
        <v>899</v>
      </c>
      <c r="AA157" s="167" t="s">
        <v>15</v>
      </c>
      <c r="AB157" s="167" t="s">
        <v>11</v>
      </c>
      <c r="AC157" s="182">
        <f t="shared" si="35"/>
        <v>0.15</v>
      </c>
      <c r="AD157" s="167" t="s">
        <v>267</v>
      </c>
      <c r="AE157" s="182">
        <f t="shared" si="36"/>
        <v>0.15</v>
      </c>
      <c r="AF157" s="168" t="s">
        <v>268</v>
      </c>
      <c r="AG157" s="183">
        <f t="shared" si="37"/>
        <v>0.15</v>
      </c>
      <c r="AH157" s="168" t="s">
        <v>458</v>
      </c>
      <c r="AI157" s="183">
        <f t="shared" si="38"/>
        <v>0.15</v>
      </c>
      <c r="AJ157" s="169" t="s">
        <v>459</v>
      </c>
      <c r="AK157" s="181">
        <f t="shared" si="39"/>
        <v>0.1</v>
      </c>
      <c r="AL157" s="170" t="s">
        <v>283</v>
      </c>
      <c r="AM157" s="181">
        <f t="shared" si="40"/>
        <v>0.15</v>
      </c>
      <c r="AN157" s="169" t="s">
        <v>460</v>
      </c>
      <c r="AO157" s="181">
        <f t="shared" si="41"/>
        <v>0.15</v>
      </c>
      <c r="AP157" s="181">
        <f t="shared" si="42"/>
        <v>1</v>
      </c>
      <c r="AQ157" s="308"/>
      <c r="AR157" s="308"/>
      <c r="AS157" s="308"/>
      <c r="AT157" s="308"/>
      <c r="AU157" s="308"/>
      <c r="AV157" s="308"/>
      <c r="AW157" s="321"/>
      <c r="AX157" s="322"/>
      <c r="AY157" s="303"/>
      <c r="AZ157" s="303"/>
      <c r="BA157" s="303"/>
      <c r="BB157" s="303"/>
      <c r="BC157" s="303"/>
      <c r="BD157" s="303"/>
      <c r="BE157" s="303"/>
    </row>
    <row r="158" spans="1:57" ht="59.25" customHeight="1" thickBot="1" x14ac:dyDescent="0.3">
      <c r="A158" s="213" t="str">
        <f>IF(C158&lt;&gt;"",VLOOKUP(C158,'[6]Codificacion Riesgos'!$B$6:$C$32,2,FALSE)&amp;"-0"&amp;B158,"")</f>
        <v>TH-01</v>
      </c>
      <c r="B158" s="190">
        <v>1</v>
      </c>
      <c r="C158" s="184" t="s">
        <v>140</v>
      </c>
      <c r="D158" s="254" t="s">
        <v>450</v>
      </c>
      <c r="E158" s="185" t="s">
        <v>451</v>
      </c>
      <c r="F158" s="184" t="s">
        <v>78</v>
      </c>
      <c r="G158" s="184" t="s">
        <v>934</v>
      </c>
      <c r="H158" s="185" t="s">
        <v>933</v>
      </c>
      <c r="I158" s="185" t="s">
        <v>932</v>
      </c>
      <c r="J158" s="191"/>
      <c r="K158" s="185">
        <v>2</v>
      </c>
      <c r="L158" s="211">
        <f>+IF(K158=1,0.2,(+IF(K158=2,0.4,+IF(K158=3,0.6,+IF(K158=4,0.8,+IF(K158=5,1,FALSE))))))</f>
        <v>0.4</v>
      </c>
      <c r="M158" s="206" t="s">
        <v>452</v>
      </c>
      <c r="N158" s="206" t="s">
        <v>452</v>
      </c>
      <c r="O158" s="206" t="s">
        <v>452</v>
      </c>
      <c r="P158" s="206" t="s">
        <v>453</v>
      </c>
      <c r="Q158" s="206" t="s">
        <v>452</v>
      </c>
      <c r="R158" s="206" t="s">
        <v>452</v>
      </c>
      <c r="S158" s="206" t="s">
        <v>453</v>
      </c>
      <c r="T158" s="206" t="s">
        <v>453</v>
      </c>
      <c r="U158" s="206" t="s">
        <v>453</v>
      </c>
      <c r="V158" s="206" t="s">
        <v>453</v>
      </c>
      <c r="W158" s="209" t="str">
        <f>+IF((COUNTIF(M158:V160,"SI")&lt;4),"3",(IF((COUNTIF(M158:V160,"SI")&gt;7),"5",(IF((COUNTIF(M158:V160,"SI")=4),"4",(IF((COUNTIF(M158:V160,"SI")=5),"4",(IF((COUNTIF(M158:V160,"SI")=6),"4",(IF((COUNTIF(M158:V160,"SI")=7),"4","NO REGISTRA")))))))))))</f>
        <v>4</v>
      </c>
      <c r="X158" s="211">
        <f>+IF((W158="3"),0.6,IF((W158="4"),0.8,IF((W158="5"),1,"NO REGISTRA")))</f>
        <v>0.8</v>
      </c>
      <c r="Y158" s="213" t="str">
        <f>+IF(AND(X158=100%,L158&gt;=20%,L158&lt;=100%),"EXTREMO",IF(AND(X158=80%,L158&gt;=20%,L158&lt;=100%),"ALTO",(IF(AND(X158&gt;=20%,X158&lt;=60%,L158=100%),"ALTO",(IF(AND(X158=60%,L158=80%),"ALTO",(IF(AND(X158=60%,L158&gt;=20%,L158&lt;=60%),"MODERADO",(IF(AND(X158=40%,L158&gt;=40%,L158&lt;=80%),"MODERADO",(IF(AND(X158=20%,L158&gt;=60%,L158&lt;=80%),"MODERADO",IF(AND(X158=40%,L158=20%),"BAJO",(IF(AND(X158=20%,L158&gt;=20%,L158&lt;=40%),"BAJO","NO REGISTRA")))))))))))))))</f>
        <v>ALTO</v>
      </c>
      <c r="Z158" s="107" t="s">
        <v>931</v>
      </c>
      <c r="AA158" s="104" t="s">
        <v>15</v>
      </c>
      <c r="AB158" s="104" t="s">
        <v>11</v>
      </c>
      <c r="AC158" s="108">
        <f t="shared" si="35"/>
        <v>0.15</v>
      </c>
      <c r="AD158" s="104" t="s">
        <v>267</v>
      </c>
      <c r="AE158" s="108">
        <f t="shared" si="36"/>
        <v>0.15</v>
      </c>
      <c r="AF158" s="109" t="s">
        <v>268</v>
      </c>
      <c r="AG158" s="110">
        <f t="shared" si="37"/>
        <v>0.15</v>
      </c>
      <c r="AH158" s="109" t="s">
        <v>458</v>
      </c>
      <c r="AI158" s="110">
        <f t="shared" si="38"/>
        <v>0.15</v>
      </c>
      <c r="AJ158" s="111" t="s">
        <v>459</v>
      </c>
      <c r="AK158" s="112">
        <f t="shared" si="39"/>
        <v>0.1</v>
      </c>
      <c r="AL158" s="113" t="s">
        <v>283</v>
      </c>
      <c r="AM158" s="112">
        <f t="shared" si="40"/>
        <v>0.15</v>
      </c>
      <c r="AN158" s="111" t="s">
        <v>460</v>
      </c>
      <c r="AO158" s="112">
        <f t="shared" si="41"/>
        <v>0.15</v>
      </c>
      <c r="AP158" s="114">
        <f t="shared" si="42"/>
        <v>1</v>
      </c>
      <c r="AQ158" s="214">
        <f>AVERAGEIF(AA158:AA160,"&lt;&gt;",AP158:AP160)</f>
        <v>1</v>
      </c>
      <c r="AR158" s="199" t="str">
        <f>IF(AQ158=100%,"FUERTE",IF(AND(AQ158&lt;99%,AQ158&gt;=50%),"MODERADO","DEBIL"))</f>
        <v>FUERTE</v>
      </c>
      <c r="AS158" s="217">
        <f>IFERROR(IF(VLOOKUP("PROBABILIDAD",AA158:AA160,1,FALSE)="PROBABILIDAD",1,0),0)</f>
        <v>1</v>
      </c>
      <c r="AT158" s="199">
        <f>IF(AND(AR158="FUERTE",AS158=1),40%,IF(AND(AR158="MODERADO",AS158=1),20%,0))</f>
        <v>0.4</v>
      </c>
      <c r="AU158" s="202">
        <f>L158-AT158</f>
        <v>0</v>
      </c>
      <c r="AV158" s="202">
        <f>X158</f>
        <v>0.8</v>
      </c>
      <c r="AW158" s="193" t="str">
        <f>+IF(AND(AV158&gt;80%,AV158&lt;=100%,AU158&gt;=0%,AU158&lt;=100%),"EXTREMO",(IF(AND(AV158&gt;60%,AV158&lt;=80%,AU158&gt;=0%,AU158&lt;=100%),"ALTO",(IF(AND(AV158&gt;40%,AV158&lt;=60%,AU158&gt;60%,AU158&lt;=100%),"ALTO",(IF(AND(AV158&gt;=0%,AV158&lt;=40%,AU158&gt;80%,AU158&lt;=100%),"ALTO",(IF(AND(AV158&gt;40%,AV158&lt;=60%,AU158&gt;=0%,AU158&lt;=60%),"MODERADO",(IF(AND(AV158&gt;20%,AV158&lt;=40%,AU158&gt;20%,AU158&lt;=80%),"MODERADO",(IF(AND(AV158&gt;=0%,AV158&lt;=20%,AU158&gt;40%,AU158&lt;=80%),"MODERADO",(IF(AND(AV158&gt;=0%,AV158&lt;=40%,AU158&gt;=0%,AU158&lt;=20%),"BAJO",(IF(AND(AV158&gt;=0%,AV158&lt;=20%,AU158&gt;20%,AU158&lt;=40%),"BAJO","NO REGISTRA")))))))))))))))))</f>
        <v>ALTO</v>
      </c>
      <c r="AX158" s="194"/>
      <c r="AY158" s="205" t="s">
        <v>475</v>
      </c>
      <c r="AZ158" s="323" t="s">
        <v>930</v>
      </c>
      <c r="BA158" s="187" t="s">
        <v>372</v>
      </c>
      <c r="BB158" s="184" t="s">
        <v>929</v>
      </c>
      <c r="BC158" s="184" t="s">
        <v>928</v>
      </c>
      <c r="BD158" s="294">
        <v>44926</v>
      </c>
      <c r="BE158" s="187" t="s">
        <v>470</v>
      </c>
    </row>
    <row r="159" spans="1:57" ht="59.25" customHeight="1" thickBot="1" x14ac:dyDescent="0.3">
      <c r="A159" s="209"/>
      <c r="B159" s="191"/>
      <c r="C159" s="185"/>
      <c r="D159" s="254"/>
      <c r="E159" s="185"/>
      <c r="F159" s="185"/>
      <c r="G159" s="185"/>
      <c r="H159" s="185"/>
      <c r="I159" s="185"/>
      <c r="J159" s="191"/>
      <c r="K159" s="185"/>
      <c r="L159" s="211"/>
      <c r="M159" s="207"/>
      <c r="N159" s="207"/>
      <c r="O159" s="207"/>
      <c r="P159" s="207"/>
      <c r="Q159" s="207"/>
      <c r="R159" s="207"/>
      <c r="S159" s="207"/>
      <c r="T159" s="207"/>
      <c r="U159" s="207"/>
      <c r="V159" s="207"/>
      <c r="W159" s="209"/>
      <c r="X159" s="211"/>
      <c r="Y159" s="209"/>
      <c r="Z159" s="107" t="s">
        <v>927</v>
      </c>
      <c r="AA159" s="104" t="s">
        <v>15</v>
      </c>
      <c r="AB159" s="104" t="s">
        <v>11</v>
      </c>
      <c r="AC159" s="108">
        <f t="shared" si="35"/>
        <v>0.15</v>
      </c>
      <c r="AD159" s="104" t="s">
        <v>267</v>
      </c>
      <c r="AE159" s="108">
        <f t="shared" si="36"/>
        <v>0.15</v>
      </c>
      <c r="AF159" s="109" t="s">
        <v>268</v>
      </c>
      <c r="AG159" s="110">
        <f t="shared" si="37"/>
        <v>0.15</v>
      </c>
      <c r="AH159" s="109" t="s">
        <v>458</v>
      </c>
      <c r="AI159" s="110">
        <f t="shared" si="38"/>
        <v>0.15</v>
      </c>
      <c r="AJ159" s="111" t="s">
        <v>459</v>
      </c>
      <c r="AK159" s="112">
        <f t="shared" si="39"/>
        <v>0.1</v>
      </c>
      <c r="AL159" s="113" t="s">
        <v>283</v>
      </c>
      <c r="AM159" s="112">
        <f t="shared" si="40"/>
        <v>0.15</v>
      </c>
      <c r="AN159" s="111" t="s">
        <v>460</v>
      </c>
      <c r="AO159" s="112">
        <f t="shared" si="41"/>
        <v>0.15</v>
      </c>
      <c r="AP159" s="114">
        <f t="shared" si="42"/>
        <v>1</v>
      </c>
      <c r="AQ159" s="215"/>
      <c r="AR159" s="200"/>
      <c r="AS159" s="218"/>
      <c r="AT159" s="200"/>
      <c r="AU159" s="203"/>
      <c r="AV159" s="203"/>
      <c r="AW159" s="195"/>
      <c r="AX159" s="196"/>
      <c r="AY159" s="205"/>
      <c r="AZ159" s="326"/>
      <c r="BA159" s="188"/>
      <c r="BB159" s="185"/>
      <c r="BC159" s="188"/>
      <c r="BD159" s="188"/>
      <c r="BE159" s="188"/>
    </row>
    <row r="160" spans="1:57" ht="59.25" customHeight="1" thickBot="1" x14ac:dyDescent="0.3">
      <c r="A160" s="210"/>
      <c r="B160" s="192"/>
      <c r="C160" s="186"/>
      <c r="D160" s="254"/>
      <c r="E160" s="186"/>
      <c r="F160" s="186"/>
      <c r="G160" s="186"/>
      <c r="H160" s="186"/>
      <c r="I160" s="186"/>
      <c r="J160" s="192"/>
      <c r="K160" s="186"/>
      <c r="L160" s="212"/>
      <c r="M160" s="208"/>
      <c r="N160" s="208"/>
      <c r="O160" s="208"/>
      <c r="P160" s="208"/>
      <c r="Q160" s="208"/>
      <c r="R160" s="208"/>
      <c r="S160" s="208"/>
      <c r="T160" s="208"/>
      <c r="U160" s="208"/>
      <c r="V160" s="208"/>
      <c r="W160" s="210"/>
      <c r="X160" s="212"/>
      <c r="Y160" s="210"/>
      <c r="Z160" s="117"/>
      <c r="AA160" s="104"/>
      <c r="AB160" s="104"/>
      <c r="AC160" s="108" t="b">
        <f t="shared" si="35"/>
        <v>0</v>
      </c>
      <c r="AD160" s="104"/>
      <c r="AE160" s="108" t="b">
        <f t="shared" si="36"/>
        <v>0</v>
      </c>
      <c r="AF160" s="109"/>
      <c r="AG160" s="110" t="b">
        <f t="shared" si="37"/>
        <v>0</v>
      </c>
      <c r="AH160" s="109"/>
      <c r="AI160" s="110" t="b">
        <f t="shared" si="38"/>
        <v>0</v>
      </c>
      <c r="AJ160" s="111"/>
      <c r="AK160" s="112" t="b">
        <f t="shared" si="39"/>
        <v>0</v>
      </c>
      <c r="AL160" s="113"/>
      <c r="AM160" s="112" t="b">
        <f t="shared" si="40"/>
        <v>0</v>
      </c>
      <c r="AN160" s="111"/>
      <c r="AO160" s="112" t="b">
        <f t="shared" si="41"/>
        <v>0</v>
      </c>
      <c r="AP160" s="114">
        <f t="shared" si="42"/>
        <v>0</v>
      </c>
      <c r="AQ160" s="216"/>
      <c r="AR160" s="201"/>
      <c r="AS160" s="219"/>
      <c r="AT160" s="201"/>
      <c r="AU160" s="204"/>
      <c r="AV160" s="204"/>
      <c r="AW160" s="197"/>
      <c r="AX160" s="198"/>
      <c r="AY160" s="205"/>
      <c r="AZ160" s="327"/>
      <c r="BA160" s="189"/>
      <c r="BB160" s="186"/>
      <c r="BC160" s="189"/>
      <c r="BD160" s="189"/>
      <c r="BE160" s="189"/>
    </row>
    <row r="161" spans="1:57" ht="59.25" customHeight="1" thickBot="1" x14ac:dyDescent="0.3">
      <c r="A161" s="213" t="str">
        <f>IF(C161&lt;&gt;"",VLOOKUP(C161,'[6]Codificacion Riesgos'!$B$6:$C$32,2,FALSE)&amp;"-0"&amp;B161,"")</f>
        <v>TH-02</v>
      </c>
      <c r="B161" s="190">
        <v>2</v>
      </c>
      <c r="C161" s="184" t="s">
        <v>140</v>
      </c>
      <c r="D161" s="254" t="s">
        <v>483</v>
      </c>
      <c r="E161" s="185" t="s">
        <v>45</v>
      </c>
      <c r="F161" s="184" t="s">
        <v>78</v>
      </c>
      <c r="G161" s="184" t="s">
        <v>926</v>
      </c>
      <c r="H161" s="185" t="s">
        <v>925</v>
      </c>
      <c r="I161" s="185" t="s">
        <v>924</v>
      </c>
      <c r="J161" s="191"/>
      <c r="K161" s="185">
        <v>2</v>
      </c>
      <c r="L161" s="211">
        <f>+IF(K161=1,0.2,(+IF(K161=2,0.4,+IF(K161=3,0.6,+IF(K161=4,0.8,+IF(K161=5,1,FALSE))))))</f>
        <v>0.4</v>
      </c>
      <c r="M161" s="206" t="s">
        <v>453</v>
      </c>
      <c r="N161" s="206" t="s">
        <v>452</v>
      </c>
      <c r="O161" s="206" t="s">
        <v>452</v>
      </c>
      <c r="P161" s="206" t="s">
        <v>453</v>
      </c>
      <c r="Q161" s="206" t="s">
        <v>452</v>
      </c>
      <c r="R161" s="206" t="s">
        <v>452</v>
      </c>
      <c r="S161" s="206" t="s">
        <v>453</v>
      </c>
      <c r="T161" s="206" t="s">
        <v>453</v>
      </c>
      <c r="U161" s="206" t="s">
        <v>453</v>
      </c>
      <c r="V161" s="206" t="s">
        <v>453</v>
      </c>
      <c r="W161" s="209" t="str">
        <f>+IF((COUNTIF(M161:V163,"SI")&lt;4),"3",(IF((COUNTIF(M161:V163,"SI")&gt;7),"5",(IF((COUNTIF(M161:V163,"SI")=4),"4",(IF((COUNTIF(M161:V163,"SI")=5),"4",(IF((COUNTIF(M161:V163,"SI")=6),"4",(IF((COUNTIF(M161:V163,"SI")=7),"4","NO REGISTRA")))))))))))</f>
        <v>4</v>
      </c>
      <c r="X161" s="211">
        <f>+IF((W161="3"),0.6,IF((W161="4"),0.8,IF((W161="5"),1,"NO REGISTRA")))</f>
        <v>0.8</v>
      </c>
      <c r="Y161" s="213" t="str">
        <f>+IF(AND(X161=100%,L161&gt;=20%,L161&lt;=100%),"EXTREMO",IF(AND(X161=80%,L161&gt;=20%,L161&lt;=100%),"ALTO",(IF(AND(X161&gt;=20%,X161&lt;=60%,L161=100%),"ALTO",(IF(AND(X161=60%,L161=80%),"ALTO",(IF(AND(X161=60%,L161&gt;=20%,L161&lt;=60%),"MODERADO",(IF(AND(X161=40%,L161&gt;=40%,L161&lt;=80%),"MODERADO",(IF(AND(X161=20%,L161&gt;=60%,L161&lt;=80%),"MODERADO",IF(AND(X161=40%,L161=20%),"BAJO",(IF(AND(X161=20%,L161&gt;=20%,L161&lt;=40%),"BAJO","NO REGISTRA")))))))))))))))</f>
        <v>ALTO</v>
      </c>
      <c r="Z161" s="107" t="s">
        <v>923</v>
      </c>
      <c r="AA161" s="104" t="s">
        <v>15</v>
      </c>
      <c r="AB161" s="104" t="s">
        <v>11</v>
      </c>
      <c r="AC161" s="108">
        <f t="shared" si="35"/>
        <v>0.15</v>
      </c>
      <c r="AD161" s="104" t="s">
        <v>267</v>
      </c>
      <c r="AE161" s="108">
        <f t="shared" si="36"/>
        <v>0.15</v>
      </c>
      <c r="AF161" s="109" t="s">
        <v>268</v>
      </c>
      <c r="AG161" s="110">
        <f t="shared" si="37"/>
        <v>0.15</v>
      </c>
      <c r="AH161" s="109" t="s">
        <v>458</v>
      </c>
      <c r="AI161" s="110">
        <f t="shared" si="38"/>
        <v>0.15</v>
      </c>
      <c r="AJ161" s="111" t="s">
        <v>459</v>
      </c>
      <c r="AK161" s="112">
        <f t="shared" si="39"/>
        <v>0.1</v>
      </c>
      <c r="AL161" s="113" t="s">
        <v>283</v>
      </c>
      <c r="AM161" s="112">
        <f t="shared" si="40"/>
        <v>0.15</v>
      </c>
      <c r="AN161" s="111" t="s">
        <v>460</v>
      </c>
      <c r="AO161" s="112">
        <f t="shared" si="41"/>
        <v>0.15</v>
      </c>
      <c r="AP161" s="114">
        <f t="shared" si="42"/>
        <v>1</v>
      </c>
      <c r="AQ161" s="214">
        <f>AVERAGEIF(AA161:AA163,"&lt;&gt;",AP161:AP163)</f>
        <v>1</v>
      </c>
      <c r="AR161" s="199" t="str">
        <f>IF(AQ161=100%,"FUERTE",IF(AND(AQ161&lt;99%,AQ161&gt;=50%),"MODERADO","DEBIL"))</f>
        <v>FUERTE</v>
      </c>
      <c r="AS161" s="217">
        <f>IFERROR(IF(VLOOKUP("PROBABILIDAD",AA161:AA163,1,FALSE)="PROBABILIDAD",1,0),0)</f>
        <v>1</v>
      </c>
      <c r="AT161" s="199">
        <f>IF(AND(AR161="FUERTE",AS161=1),40%,IF(AND(AR161="MODERADO",AS161=1),20%,0))</f>
        <v>0.4</v>
      </c>
      <c r="AU161" s="202">
        <f>L161-AT161</f>
        <v>0</v>
      </c>
      <c r="AV161" s="202">
        <f>X161</f>
        <v>0.8</v>
      </c>
      <c r="AW161" s="193" t="str">
        <f>+IF(AND(AV161&gt;80%,AV161&lt;=100%,AU161&gt;=0%,AU161&lt;=100%),"EXTREMO",(IF(AND(AV161&gt;60%,AV161&lt;=80%,AU161&gt;=0%,AU161&lt;=100%),"ALTO",(IF(AND(AV161&gt;40%,AV161&lt;=60%,AU161&gt;60%,AU161&lt;=100%),"ALTO",(IF(AND(AV161&gt;=0%,AV161&lt;=40%,AU161&gt;80%,AU161&lt;=100%),"ALTO",(IF(AND(AV161&gt;40%,AV161&lt;=60%,AU161&gt;=0%,AU161&lt;=60%),"MODERADO",(IF(AND(AV161&gt;20%,AV161&lt;=40%,AU161&gt;20%,AU161&lt;=80%),"MODERADO",(IF(AND(AV161&gt;=0%,AV161&lt;=20%,AU161&gt;40%,AU161&lt;=80%),"MODERADO",(IF(AND(AV161&gt;=0%,AV161&lt;=40%,AU161&gt;=0%,AU161&lt;=20%),"BAJO",(IF(AND(AV161&gt;=0%,AV161&lt;=20%,AU161&gt;20%,AU161&lt;=40%),"BAJO","NO REGISTRA")))))))))))))))))</f>
        <v>ALTO</v>
      </c>
      <c r="AX161" s="194"/>
      <c r="AY161" s="205" t="s">
        <v>475</v>
      </c>
      <c r="AZ161" s="184" t="s">
        <v>922</v>
      </c>
      <c r="BA161" s="187" t="s">
        <v>372</v>
      </c>
      <c r="BB161" s="184" t="s">
        <v>921</v>
      </c>
      <c r="BC161" s="184" t="s">
        <v>920</v>
      </c>
      <c r="BD161" s="294">
        <v>44927</v>
      </c>
      <c r="BE161" s="187" t="s">
        <v>470</v>
      </c>
    </row>
    <row r="162" spans="1:57" ht="59.25" customHeight="1" thickBot="1" x14ac:dyDescent="0.3">
      <c r="A162" s="209"/>
      <c r="B162" s="191"/>
      <c r="C162" s="185"/>
      <c r="D162" s="254"/>
      <c r="E162" s="185"/>
      <c r="F162" s="185"/>
      <c r="G162" s="185"/>
      <c r="H162" s="185"/>
      <c r="I162" s="185"/>
      <c r="J162" s="191"/>
      <c r="K162" s="185"/>
      <c r="L162" s="211"/>
      <c r="M162" s="207"/>
      <c r="N162" s="207"/>
      <c r="O162" s="207"/>
      <c r="P162" s="207"/>
      <c r="Q162" s="207"/>
      <c r="R162" s="207"/>
      <c r="S162" s="207"/>
      <c r="T162" s="207"/>
      <c r="U162" s="207"/>
      <c r="V162" s="207"/>
      <c r="W162" s="209"/>
      <c r="X162" s="211"/>
      <c r="Y162" s="209"/>
      <c r="Z162" s="117"/>
      <c r="AA162" s="104"/>
      <c r="AB162" s="104"/>
      <c r="AC162" s="108" t="b">
        <f t="shared" si="35"/>
        <v>0</v>
      </c>
      <c r="AD162" s="104"/>
      <c r="AE162" s="108" t="b">
        <f t="shared" si="36"/>
        <v>0</v>
      </c>
      <c r="AF162" s="109"/>
      <c r="AG162" s="110" t="b">
        <f t="shared" si="37"/>
        <v>0</v>
      </c>
      <c r="AH162" s="109"/>
      <c r="AI162" s="110" t="b">
        <f t="shared" si="38"/>
        <v>0</v>
      </c>
      <c r="AJ162" s="111"/>
      <c r="AK162" s="112" t="b">
        <f t="shared" si="39"/>
        <v>0</v>
      </c>
      <c r="AL162" s="113"/>
      <c r="AM162" s="112" t="b">
        <f t="shared" si="40"/>
        <v>0</v>
      </c>
      <c r="AN162" s="111"/>
      <c r="AO162" s="112" t="b">
        <f t="shared" si="41"/>
        <v>0</v>
      </c>
      <c r="AP162" s="114">
        <f t="shared" si="42"/>
        <v>0</v>
      </c>
      <c r="AQ162" s="215"/>
      <c r="AR162" s="200"/>
      <c r="AS162" s="218"/>
      <c r="AT162" s="200"/>
      <c r="AU162" s="203"/>
      <c r="AV162" s="203"/>
      <c r="AW162" s="195"/>
      <c r="AX162" s="196"/>
      <c r="AY162" s="205"/>
      <c r="AZ162" s="185"/>
      <c r="BA162" s="188"/>
      <c r="BB162" s="185"/>
      <c r="BC162" s="185"/>
      <c r="BD162" s="188"/>
      <c r="BE162" s="188"/>
    </row>
    <row r="163" spans="1:57" ht="59.25" customHeight="1" thickBot="1" x14ac:dyDescent="0.3">
      <c r="A163" s="210"/>
      <c r="B163" s="192"/>
      <c r="C163" s="186"/>
      <c r="D163" s="254"/>
      <c r="E163" s="186"/>
      <c r="F163" s="186"/>
      <c r="G163" s="186"/>
      <c r="H163" s="186"/>
      <c r="I163" s="186"/>
      <c r="J163" s="192"/>
      <c r="K163" s="186"/>
      <c r="L163" s="212"/>
      <c r="M163" s="208"/>
      <c r="N163" s="208"/>
      <c r="O163" s="208"/>
      <c r="P163" s="208"/>
      <c r="Q163" s="208"/>
      <c r="R163" s="208"/>
      <c r="S163" s="208"/>
      <c r="T163" s="208"/>
      <c r="U163" s="208"/>
      <c r="V163" s="208"/>
      <c r="W163" s="210"/>
      <c r="X163" s="212"/>
      <c r="Y163" s="210"/>
      <c r="Z163" s="117"/>
      <c r="AA163" s="104"/>
      <c r="AB163" s="104"/>
      <c r="AC163" s="108" t="b">
        <f t="shared" si="35"/>
        <v>0</v>
      </c>
      <c r="AD163" s="104"/>
      <c r="AE163" s="108" t="b">
        <f t="shared" si="36"/>
        <v>0</v>
      </c>
      <c r="AF163" s="109"/>
      <c r="AG163" s="110" t="b">
        <f t="shared" si="37"/>
        <v>0</v>
      </c>
      <c r="AH163" s="109"/>
      <c r="AI163" s="110" t="b">
        <f t="shared" si="38"/>
        <v>0</v>
      </c>
      <c r="AJ163" s="111"/>
      <c r="AK163" s="112" t="b">
        <f t="shared" si="39"/>
        <v>0</v>
      </c>
      <c r="AL163" s="113"/>
      <c r="AM163" s="112" t="b">
        <f t="shared" si="40"/>
        <v>0</v>
      </c>
      <c r="AN163" s="111"/>
      <c r="AO163" s="112" t="b">
        <f t="shared" si="41"/>
        <v>0</v>
      </c>
      <c r="AP163" s="114">
        <f t="shared" si="42"/>
        <v>0</v>
      </c>
      <c r="AQ163" s="216"/>
      <c r="AR163" s="201"/>
      <c r="AS163" s="219"/>
      <c r="AT163" s="201"/>
      <c r="AU163" s="204"/>
      <c r="AV163" s="204"/>
      <c r="AW163" s="197"/>
      <c r="AX163" s="198"/>
      <c r="AY163" s="205"/>
      <c r="AZ163" s="186"/>
      <c r="BA163" s="189"/>
      <c r="BB163" s="186"/>
      <c r="BC163" s="186"/>
      <c r="BD163" s="189"/>
      <c r="BE163" s="189"/>
    </row>
    <row r="164" spans="1:57" ht="59.25" customHeight="1" thickBot="1" x14ac:dyDescent="0.3">
      <c r="A164" s="213" t="s">
        <v>944</v>
      </c>
      <c r="B164" s="190">
        <v>3</v>
      </c>
      <c r="C164" s="184" t="s">
        <v>943</v>
      </c>
      <c r="D164" s="254" t="s">
        <v>450</v>
      </c>
      <c r="E164" s="185" t="s">
        <v>49</v>
      </c>
      <c r="F164" s="184" t="s">
        <v>78</v>
      </c>
      <c r="G164" s="184" t="s">
        <v>942</v>
      </c>
      <c r="H164" s="185" t="s">
        <v>941</v>
      </c>
      <c r="I164" s="185" t="s">
        <v>940</v>
      </c>
      <c r="J164" s="191"/>
      <c r="K164" s="185">
        <v>3</v>
      </c>
      <c r="L164" s="211">
        <f>+IF(K164=1,0.2,(+IF(K164=2,0.4,+IF(K164=3,0.6,+IF(K164=4,0.8,+IF(K164=5,1,FALSE))))))</f>
        <v>0.6</v>
      </c>
      <c r="M164" s="206" t="s">
        <v>453</v>
      </c>
      <c r="N164" s="206" t="s">
        <v>453</v>
      </c>
      <c r="O164" s="206" t="s">
        <v>452</v>
      </c>
      <c r="P164" s="206" t="s">
        <v>453</v>
      </c>
      <c r="Q164" s="206" t="s">
        <v>452</v>
      </c>
      <c r="R164" s="206" t="s">
        <v>452</v>
      </c>
      <c r="S164" s="206" t="s">
        <v>453</v>
      </c>
      <c r="T164" s="206" t="s">
        <v>452</v>
      </c>
      <c r="U164" s="206" t="s">
        <v>452</v>
      </c>
      <c r="V164" s="206" t="s">
        <v>453</v>
      </c>
      <c r="W164" s="209" t="str">
        <f>+IF((COUNTIF(M164:V166,"SI")&lt;4),"3",(IF((COUNTIF(M164:V166,"SI")&gt;7),"5",(IF((COUNTIF(M164:V166,"SI")=4),"4",(IF((COUNTIF(M164:V166,"SI")=5),"4",(IF((COUNTIF(M164:V166,"SI")=6),"4",(IF((COUNTIF(M164:V166,"SI")=7),"4","NO REGISTRA")))))))))))</f>
        <v>4</v>
      </c>
      <c r="X164" s="211">
        <f>+IF((W164="3"),0.6,IF((W164="4"),0.8,IF((W164="5"),1,"NO REGISTRA")))</f>
        <v>0.8</v>
      </c>
      <c r="Y164" s="213" t="str">
        <f>+IF(AND(X164=100%,L164&gt;=20%,L164&lt;=100%),"EXTREMO",IF(AND(X164=80%,L164&gt;=20%,L164&lt;=100%),"ALTO",(IF(AND(X164&gt;=20%,X164&lt;=60%,L164=100%),"ALTO",(IF(AND(X164=60%,L164=80%),"ALTO",(IF(AND(X164=60%,L164&gt;=20%,L164&lt;=60%),"MODERADO",(IF(AND(X164=40%,L164&gt;=40%,L164&lt;=80%),"MODERADO",(IF(AND(X164=20%,L164&gt;=60%,L164&lt;=80%),"MODERADO",IF(AND(X164=40%,L164=20%),"BAJO",(IF(AND(X164=20%,L164&gt;=20%,L164&lt;=40%),"BAJO","NO REGISTRA")))))))))))))))</f>
        <v>ALTO</v>
      </c>
      <c r="Z164" s="107" t="s">
        <v>939</v>
      </c>
      <c r="AA164" s="104" t="s">
        <v>15</v>
      </c>
      <c r="AB164" s="104" t="s">
        <v>11</v>
      </c>
      <c r="AC164" s="108">
        <f t="shared" si="35"/>
        <v>0.15</v>
      </c>
      <c r="AD164" s="104" t="s">
        <v>267</v>
      </c>
      <c r="AE164" s="108">
        <f t="shared" si="36"/>
        <v>0.15</v>
      </c>
      <c r="AF164" s="109" t="s">
        <v>268</v>
      </c>
      <c r="AG164" s="110">
        <f t="shared" si="37"/>
        <v>0.15</v>
      </c>
      <c r="AH164" s="109" t="s">
        <v>458</v>
      </c>
      <c r="AI164" s="110">
        <f t="shared" si="38"/>
        <v>0.15</v>
      </c>
      <c r="AJ164" s="111" t="s">
        <v>459</v>
      </c>
      <c r="AK164" s="112">
        <f t="shared" si="39"/>
        <v>0.1</v>
      </c>
      <c r="AL164" s="113" t="s">
        <v>283</v>
      </c>
      <c r="AM164" s="112">
        <f t="shared" si="40"/>
        <v>0.15</v>
      </c>
      <c r="AN164" s="111" t="s">
        <v>460</v>
      </c>
      <c r="AO164" s="112">
        <f t="shared" si="41"/>
        <v>0.15</v>
      </c>
      <c r="AP164" s="114">
        <f t="shared" si="42"/>
        <v>1</v>
      </c>
      <c r="AQ164" s="214">
        <f>AVERAGEIF(AA164:AA166,"&lt;&gt;",AP164:AP166)</f>
        <v>0.97500000000000009</v>
      </c>
      <c r="AR164" s="199" t="str">
        <f>IF(AQ164=100%,"FUERTE",IF(AND(AQ164&lt;99%,AQ164&gt;=50%),"MODERADO","DEBIL"))</f>
        <v>MODERADO</v>
      </c>
      <c r="AS164" s="217">
        <f>IFERROR(IF(VLOOKUP("PROBABILIDAD",AA164:AA166,1,FALSE)="PROBABILIDAD",1,0),0)</f>
        <v>1</v>
      </c>
      <c r="AT164" s="199">
        <f>IF(AND(AR164="FUERTE",AS164=1),40%,IF(AND(AR164="MODERADO",AS164=1),20%,0))</f>
        <v>0.2</v>
      </c>
      <c r="AU164" s="202">
        <f>L164-AT164</f>
        <v>0.39999999999999997</v>
      </c>
      <c r="AV164" s="202">
        <f>X164</f>
        <v>0.8</v>
      </c>
      <c r="AW164" s="193" t="str">
        <f>+IF(AND(AV164&gt;80%,AV164&lt;=100%,AU164&gt;=0%,AU164&lt;=100%),"EXTREMO",(IF(AND(AV164&gt;60%,AV164&lt;=80%,AU164&gt;=0%,AU164&lt;=100%),"ALTO",(IF(AND(AV164&gt;40%,AV164&lt;=60%,AU164&gt;60%,AU164&lt;=100%),"ALTO",(IF(AND(AV164&gt;=0%,AV164&lt;=40%,AU164&gt;80%,AU164&lt;=100%),"ALTO",(IF(AND(AV164&gt;40%,AV164&lt;=60%,AU164&gt;=0%,AU164&lt;=60%),"MODERADO",(IF(AND(AV164&gt;20%,AV164&lt;=40%,AU164&gt;20%,AU164&lt;=80%),"MODERADO",(IF(AND(AV164&gt;=0%,AV164&lt;=20%,AU164&gt;40%,AU164&lt;=80%),"MODERADO",(IF(AND(AV164&gt;=0%,AV164&lt;=40%,AU164&gt;=0%,AU164&lt;=20%),"BAJO",(IF(AND(AV164&gt;=0%,AV164&lt;=20%,AU164&gt;20%,AU164&lt;=40%),"BAJO","NO REGISTRA")))))))))))))))))</f>
        <v>ALTO</v>
      </c>
      <c r="AX164" s="194"/>
      <c r="AY164" s="205" t="s">
        <v>475</v>
      </c>
      <c r="AZ164" s="184" t="s">
        <v>938</v>
      </c>
      <c r="BA164" s="187" t="s">
        <v>441</v>
      </c>
      <c r="BB164" s="184" t="s">
        <v>937</v>
      </c>
      <c r="BC164" s="184" t="s">
        <v>936</v>
      </c>
      <c r="BD164" s="293">
        <v>44713</v>
      </c>
      <c r="BE164" s="187" t="s">
        <v>470</v>
      </c>
    </row>
    <row r="165" spans="1:57" ht="59.25" customHeight="1" thickBot="1" x14ac:dyDescent="0.3">
      <c r="A165" s="209"/>
      <c r="B165" s="191"/>
      <c r="C165" s="185"/>
      <c r="D165" s="254"/>
      <c r="E165" s="185"/>
      <c r="F165" s="185"/>
      <c r="G165" s="185"/>
      <c r="H165" s="185"/>
      <c r="I165" s="185"/>
      <c r="J165" s="191"/>
      <c r="K165" s="185"/>
      <c r="L165" s="211"/>
      <c r="M165" s="207"/>
      <c r="N165" s="207"/>
      <c r="O165" s="207"/>
      <c r="P165" s="207"/>
      <c r="Q165" s="207"/>
      <c r="R165" s="207"/>
      <c r="S165" s="207"/>
      <c r="T165" s="207"/>
      <c r="U165" s="207"/>
      <c r="V165" s="207"/>
      <c r="W165" s="209"/>
      <c r="X165" s="211"/>
      <c r="Y165" s="209"/>
      <c r="Z165" s="117" t="s">
        <v>935</v>
      </c>
      <c r="AA165" s="104" t="s">
        <v>15</v>
      </c>
      <c r="AB165" s="104" t="s">
        <v>14</v>
      </c>
      <c r="AC165" s="108">
        <f t="shared" si="35"/>
        <v>0.1</v>
      </c>
      <c r="AD165" s="104" t="s">
        <v>267</v>
      </c>
      <c r="AE165" s="108">
        <f t="shared" si="36"/>
        <v>0.15</v>
      </c>
      <c r="AF165" s="109" t="s">
        <v>268</v>
      </c>
      <c r="AG165" s="110">
        <f t="shared" si="37"/>
        <v>0.15</v>
      </c>
      <c r="AH165" s="109" t="s">
        <v>458</v>
      </c>
      <c r="AI165" s="110">
        <f t="shared" si="38"/>
        <v>0.15</v>
      </c>
      <c r="AJ165" s="111" t="s">
        <v>459</v>
      </c>
      <c r="AK165" s="112">
        <f t="shared" si="39"/>
        <v>0.1</v>
      </c>
      <c r="AL165" s="113" t="s">
        <v>283</v>
      </c>
      <c r="AM165" s="112">
        <f t="shared" si="40"/>
        <v>0.15</v>
      </c>
      <c r="AN165" s="111" t="s">
        <v>460</v>
      </c>
      <c r="AO165" s="112">
        <f t="shared" si="41"/>
        <v>0.15</v>
      </c>
      <c r="AP165" s="114">
        <f t="shared" si="42"/>
        <v>0.95000000000000007</v>
      </c>
      <c r="AQ165" s="215"/>
      <c r="AR165" s="200"/>
      <c r="AS165" s="218"/>
      <c r="AT165" s="200"/>
      <c r="AU165" s="203"/>
      <c r="AV165" s="203"/>
      <c r="AW165" s="195"/>
      <c r="AX165" s="196"/>
      <c r="AY165" s="205"/>
      <c r="AZ165" s="185"/>
      <c r="BA165" s="188"/>
      <c r="BB165" s="185"/>
      <c r="BC165" s="185"/>
      <c r="BD165" s="188"/>
      <c r="BE165" s="188"/>
    </row>
    <row r="166" spans="1:57" ht="59.25" customHeight="1" thickBot="1" x14ac:dyDescent="0.3">
      <c r="A166" s="210"/>
      <c r="B166" s="192"/>
      <c r="C166" s="186"/>
      <c r="D166" s="254"/>
      <c r="E166" s="186"/>
      <c r="F166" s="186"/>
      <c r="G166" s="186"/>
      <c r="H166" s="186"/>
      <c r="I166" s="186"/>
      <c r="J166" s="192"/>
      <c r="K166" s="186"/>
      <c r="L166" s="212"/>
      <c r="M166" s="208"/>
      <c r="N166" s="208"/>
      <c r="O166" s="208"/>
      <c r="P166" s="208"/>
      <c r="Q166" s="208"/>
      <c r="R166" s="208"/>
      <c r="S166" s="208"/>
      <c r="T166" s="208"/>
      <c r="U166" s="208"/>
      <c r="V166" s="208"/>
      <c r="W166" s="210"/>
      <c r="X166" s="212"/>
      <c r="Y166" s="210"/>
      <c r="Z166" s="117" t="s">
        <v>7</v>
      </c>
      <c r="AA166" s="104"/>
      <c r="AB166" s="104"/>
      <c r="AC166" s="108" t="b">
        <f t="shared" si="35"/>
        <v>0</v>
      </c>
      <c r="AD166" s="104"/>
      <c r="AE166" s="108" t="b">
        <f t="shared" si="36"/>
        <v>0</v>
      </c>
      <c r="AF166" s="109"/>
      <c r="AG166" s="110" t="b">
        <f t="shared" si="37"/>
        <v>0</v>
      </c>
      <c r="AH166" s="109"/>
      <c r="AI166" s="110" t="b">
        <f t="shared" si="38"/>
        <v>0</v>
      </c>
      <c r="AJ166" s="111"/>
      <c r="AK166" s="112" t="b">
        <f t="shared" si="39"/>
        <v>0</v>
      </c>
      <c r="AL166" s="113"/>
      <c r="AM166" s="112" t="b">
        <f t="shared" si="40"/>
        <v>0</v>
      </c>
      <c r="AN166" s="111"/>
      <c r="AO166" s="112" t="b">
        <f t="shared" si="41"/>
        <v>0</v>
      </c>
      <c r="AP166" s="114">
        <f t="shared" si="42"/>
        <v>0</v>
      </c>
      <c r="AQ166" s="216"/>
      <c r="AR166" s="201"/>
      <c r="AS166" s="219"/>
      <c r="AT166" s="201"/>
      <c r="AU166" s="204"/>
      <c r="AV166" s="204"/>
      <c r="AW166" s="197"/>
      <c r="AX166" s="198"/>
      <c r="AY166" s="205"/>
      <c r="AZ166" s="186"/>
      <c r="BA166" s="189"/>
      <c r="BB166" s="186"/>
      <c r="BC166" s="186"/>
      <c r="BD166" s="189"/>
      <c r="BE166" s="189"/>
    </row>
    <row r="167" spans="1:57" ht="59.25" customHeight="1" thickBot="1" x14ac:dyDescent="0.3">
      <c r="A167" s="213" t="str">
        <f>IF(C167&lt;&gt;"",VLOOKUP(C167,'Codificacion Riesgos'!$C$50:$D$113,2,FALSE)&amp;"-"&amp;B167,"")</f>
        <v>DI-1</v>
      </c>
      <c r="B167" s="262">
        <v>1</v>
      </c>
      <c r="C167" s="184" t="s">
        <v>385</v>
      </c>
      <c r="D167" s="186" t="s">
        <v>450</v>
      </c>
      <c r="E167" s="185" t="s">
        <v>49</v>
      </c>
      <c r="F167" s="185" t="s">
        <v>78</v>
      </c>
      <c r="G167" s="185" t="s">
        <v>952</v>
      </c>
      <c r="H167" s="255" t="s">
        <v>951</v>
      </c>
      <c r="I167" s="185" t="s">
        <v>950</v>
      </c>
      <c r="J167" s="191"/>
      <c r="K167" s="185">
        <v>1</v>
      </c>
      <c r="L167" s="211">
        <f>+IF(K167=1,0.2,(+IF(K167=2,0.4,+IF(K167=3,0.6,+IF(K167=4,0.8,+IF(K167=5,1,FALSE))))))</f>
        <v>0.2</v>
      </c>
      <c r="M167" s="207" t="s">
        <v>453</v>
      </c>
      <c r="N167" s="207" t="s">
        <v>453</v>
      </c>
      <c r="O167" s="207" t="s">
        <v>452</v>
      </c>
      <c r="P167" s="207" t="s">
        <v>453</v>
      </c>
      <c r="Q167" s="207" t="s">
        <v>453</v>
      </c>
      <c r="R167" s="207" t="s">
        <v>452</v>
      </c>
      <c r="S167" s="207" t="s">
        <v>453</v>
      </c>
      <c r="T167" s="207" t="s">
        <v>453</v>
      </c>
      <c r="U167" s="207" t="s">
        <v>452</v>
      </c>
      <c r="V167" s="207" t="s">
        <v>453</v>
      </c>
      <c r="W167" s="209" t="str">
        <f>+IF((COUNTIF(M167:V169,"SI")&lt;4),"3",(IF((COUNTIF(M167:V169,"SI")&gt;7),"5",(IF((COUNTIF(M167:V169,"SI")=4),"4",(IF((COUNTIF(M167:V169,"SI")=5),"4",(IF((COUNTIF(M167:V169,"SI")=6),"4",(IF((COUNTIF(M167:V169,"SI")=7),"4","NO REGISTRA")))))))))))</f>
        <v>3</v>
      </c>
      <c r="X167" s="211">
        <f>+IF((W167="3"),0.6,IF((W167="4"),0.8,IF((W167="5"),1,"NO REGISTRA")))</f>
        <v>0.6</v>
      </c>
      <c r="Y167" s="209" t="str">
        <f>+IF(AND(X167=100%,L167&gt;=20%,L167&lt;=100%),"EXTREMO",IF(AND(X167=80%,L167&gt;=20%,L167&lt;=100%),"ALTO",(IF(AND(X167&gt;=20%,X167&lt;=60%,L167=100%),"ALTO",(IF(AND(X167=60%,L167=80%),"ALTO",(IF(AND(X167=60%,L167&gt;=20%,L167&lt;=60%),"MODERADO",(IF(AND(X167=40%,L167&gt;=40%,L167&lt;=80%),"MODERADO",(IF(AND(X167=20%,L167&gt;=60%,L167&lt;=80%),"MODERADO",IF(AND(X167=40%,L167=20%),"BAJO",(IF(AND(X167=20%,L167&gt;=20%,L167&lt;=40%),"BAJO","NO REGISTRA")))))))))))))))</f>
        <v>MODERADO</v>
      </c>
      <c r="Z167" s="107" t="s">
        <v>949</v>
      </c>
      <c r="AA167" s="109" t="s">
        <v>15</v>
      </c>
      <c r="AB167" s="109" t="s">
        <v>11</v>
      </c>
      <c r="AC167" s="110">
        <f t="shared" si="35"/>
        <v>0.15</v>
      </c>
      <c r="AD167" s="109" t="s">
        <v>267</v>
      </c>
      <c r="AE167" s="110">
        <f t="shared" si="36"/>
        <v>0.15</v>
      </c>
      <c r="AF167" s="109" t="s">
        <v>268</v>
      </c>
      <c r="AG167" s="110">
        <f t="shared" si="37"/>
        <v>0.15</v>
      </c>
      <c r="AH167" s="109" t="s">
        <v>458</v>
      </c>
      <c r="AI167" s="110">
        <f t="shared" si="38"/>
        <v>0.15</v>
      </c>
      <c r="AJ167" s="122" t="s">
        <v>459</v>
      </c>
      <c r="AK167" s="161">
        <f t="shared" si="39"/>
        <v>0.1</v>
      </c>
      <c r="AL167" s="162" t="s">
        <v>283</v>
      </c>
      <c r="AM167" s="161">
        <f t="shared" si="40"/>
        <v>0.15</v>
      </c>
      <c r="AN167" s="122" t="s">
        <v>460</v>
      </c>
      <c r="AO167" s="161">
        <f t="shared" si="41"/>
        <v>0.15</v>
      </c>
      <c r="AP167" s="120">
        <f t="shared" si="42"/>
        <v>1</v>
      </c>
      <c r="AQ167" s="215">
        <f>AVERAGEIF(AA167:AA169,"&lt;&gt;",AP167:AP169)</f>
        <v>1</v>
      </c>
      <c r="AR167" s="200" t="str">
        <f>IF(AQ167=100%,"FUERTE",IF(AND(AQ167&lt;99%,AQ167&gt;=50%),"MODERADO","DEBIL"))</f>
        <v>FUERTE</v>
      </c>
      <c r="AS167" s="218">
        <f>IFERROR(IF(VLOOKUP("PROBABILIDAD",AA167:AA169,1,FALSE)="PROBABILIDAD",1,0),0)</f>
        <v>1</v>
      </c>
      <c r="AT167" s="200">
        <f>IF(AND(AR167="FUERTE",AS167=1),40%,IF(AND(AR167="MODERADO",AS167=1),20%,0))</f>
        <v>0.4</v>
      </c>
      <c r="AU167" s="203">
        <f>L167-AT167</f>
        <v>-0.2</v>
      </c>
      <c r="AV167" s="203">
        <f>X167</f>
        <v>0.6</v>
      </c>
      <c r="AW167" s="195" t="str">
        <f>+IF(AND(AV167&gt;80%,AV167&lt;=100%,AU167&gt;=0%,AU167&lt;=100%),"EXTREMO",(IF(AND(AV167&gt;60%,AV167&lt;=80%,AU167&gt;=0%,AU167&lt;=100%),"ALTO",(IF(AND(AV167&gt;40%,AV167&lt;=60%,AU167&gt;60%,AU167&lt;=100%),"ALTO",(IF(AND(AV167&gt;=0%,AV167&lt;=40%,AU167&gt;80%,AU167&lt;=100%),"ALTO",(IF(AND(AV167&gt;40%,AV167&lt;=60%,AU167&gt;=0%,AU167&lt;=60%),"MODERADO",(IF(AND(AV167&gt;20%,AV167&lt;=40%,AU167&gt;20%,AU167&lt;=80%),"MODERADO",(IF(AND(AV167&gt;=0%,AV167&lt;=20%,AU167&gt;40%,AU167&lt;=80%),"MODERADO",(IF(AND(AV167&gt;=0%,AV167&lt;=40%,AU167&gt;=0%,AU167&lt;=20%),"BAJO",(IF(AND(AV167&gt;=0%,AV167&lt;=20%,AU167&gt;20%,AU167&lt;=40%),"BAJO","NO REGISTRA")))))))))))))))))</f>
        <v>NO REGISTRA</v>
      </c>
      <c r="AX167" s="196"/>
      <c r="AY167" s="189" t="s">
        <v>461</v>
      </c>
      <c r="AZ167" s="255" t="s">
        <v>948</v>
      </c>
      <c r="BA167" s="188" t="s">
        <v>385</v>
      </c>
      <c r="BB167" s="185" t="s">
        <v>947</v>
      </c>
      <c r="BC167" s="185" t="s">
        <v>946</v>
      </c>
      <c r="BD167" s="188" t="s">
        <v>793</v>
      </c>
      <c r="BE167" s="188" t="s">
        <v>470</v>
      </c>
    </row>
    <row r="168" spans="1:57" ht="59.25" customHeight="1" thickBot="1" x14ac:dyDescent="0.3">
      <c r="A168" s="209"/>
      <c r="B168" s="263"/>
      <c r="C168" s="185"/>
      <c r="D168" s="254"/>
      <c r="E168" s="185"/>
      <c r="F168" s="185"/>
      <c r="G168" s="185"/>
      <c r="H168" s="255"/>
      <c r="I168" s="185"/>
      <c r="J168" s="191"/>
      <c r="K168" s="185"/>
      <c r="L168" s="211"/>
      <c r="M168" s="207"/>
      <c r="N168" s="207"/>
      <c r="O168" s="207"/>
      <c r="P168" s="207"/>
      <c r="Q168" s="207"/>
      <c r="R168" s="207"/>
      <c r="S168" s="207"/>
      <c r="T168" s="207"/>
      <c r="U168" s="207"/>
      <c r="V168" s="207"/>
      <c r="W168" s="209"/>
      <c r="X168" s="211"/>
      <c r="Y168" s="209"/>
      <c r="Z168" s="117" t="s">
        <v>945</v>
      </c>
      <c r="AA168" s="104" t="s">
        <v>15</v>
      </c>
      <c r="AB168" s="104" t="s">
        <v>11</v>
      </c>
      <c r="AC168" s="108">
        <f t="shared" si="35"/>
        <v>0.15</v>
      </c>
      <c r="AD168" s="104" t="s">
        <v>267</v>
      </c>
      <c r="AE168" s="108">
        <f t="shared" si="36"/>
        <v>0.15</v>
      </c>
      <c r="AF168" s="109" t="s">
        <v>268</v>
      </c>
      <c r="AG168" s="110">
        <f t="shared" si="37"/>
        <v>0.15</v>
      </c>
      <c r="AH168" s="109" t="s">
        <v>458</v>
      </c>
      <c r="AI168" s="110">
        <f t="shared" si="38"/>
        <v>0.15</v>
      </c>
      <c r="AJ168" s="111" t="s">
        <v>459</v>
      </c>
      <c r="AK168" s="112">
        <f t="shared" si="39"/>
        <v>0.1</v>
      </c>
      <c r="AL168" s="113" t="s">
        <v>283</v>
      </c>
      <c r="AM168" s="112">
        <f t="shared" si="40"/>
        <v>0.15</v>
      </c>
      <c r="AN168" s="111" t="s">
        <v>460</v>
      </c>
      <c r="AO168" s="112">
        <f t="shared" si="41"/>
        <v>0.15</v>
      </c>
      <c r="AP168" s="114">
        <f t="shared" si="42"/>
        <v>1</v>
      </c>
      <c r="AQ168" s="215"/>
      <c r="AR168" s="200"/>
      <c r="AS168" s="218"/>
      <c r="AT168" s="200"/>
      <c r="AU168" s="203"/>
      <c r="AV168" s="203"/>
      <c r="AW168" s="195"/>
      <c r="AX168" s="196"/>
      <c r="AY168" s="205"/>
      <c r="AZ168" s="255"/>
      <c r="BA168" s="188"/>
      <c r="BB168" s="185"/>
      <c r="BC168" s="185"/>
      <c r="BD168" s="188"/>
      <c r="BE168" s="188"/>
    </row>
    <row r="169" spans="1:57" ht="59.25" customHeight="1" thickBot="1" x14ac:dyDescent="0.3">
      <c r="A169" s="210"/>
      <c r="B169" s="264"/>
      <c r="C169" s="186"/>
      <c r="D169" s="254"/>
      <c r="E169" s="186"/>
      <c r="F169" s="186"/>
      <c r="G169" s="186"/>
      <c r="H169" s="256"/>
      <c r="I169" s="186"/>
      <c r="J169" s="192"/>
      <c r="K169" s="186"/>
      <c r="L169" s="212"/>
      <c r="M169" s="208"/>
      <c r="N169" s="208"/>
      <c r="O169" s="208"/>
      <c r="P169" s="208"/>
      <c r="Q169" s="208"/>
      <c r="R169" s="208"/>
      <c r="S169" s="208"/>
      <c r="T169" s="208"/>
      <c r="U169" s="208"/>
      <c r="V169" s="208"/>
      <c r="W169" s="210"/>
      <c r="X169" s="212"/>
      <c r="Y169" s="210"/>
      <c r="Z169" s="117" t="s">
        <v>7</v>
      </c>
      <c r="AA169" s="104"/>
      <c r="AB169" s="104"/>
      <c r="AC169" s="108" t="b">
        <f t="shared" si="35"/>
        <v>0</v>
      </c>
      <c r="AD169" s="104"/>
      <c r="AE169" s="108" t="b">
        <f t="shared" si="36"/>
        <v>0</v>
      </c>
      <c r="AF169" s="109"/>
      <c r="AG169" s="110" t="b">
        <f t="shared" si="37"/>
        <v>0</v>
      </c>
      <c r="AH169" s="109"/>
      <c r="AI169" s="110" t="b">
        <f t="shared" si="38"/>
        <v>0</v>
      </c>
      <c r="AJ169" s="111"/>
      <c r="AK169" s="112" t="b">
        <f t="shared" si="39"/>
        <v>0</v>
      </c>
      <c r="AL169" s="113"/>
      <c r="AM169" s="112" t="b">
        <f t="shared" si="40"/>
        <v>0</v>
      </c>
      <c r="AN169" s="111"/>
      <c r="AO169" s="112" t="b">
        <f t="shared" si="41"/>
        <v>0</v>
      </c>
      <c r="AP169" s="114">
        <f t="shared" si="42"/>
        <v>0</v>
      </c>
      <c r="AQ169" s="216"/>
      <c r="AR169" s="201"/>
      <c r="AS169" s="219"/>
      <c r="AT169" s="201"/>
      <c r="AU169" s="204"/>
      <c r="AV169" s="204"/>
      <c r="AW169" s="197"/>
      <c r="AX169" s="198"/>
      <c r="AY169" s="205"/>
      <c r="AZ169" s="256"/>
      <c r="BA169" s="189"/>
      <c r="BB169" s="186"/>
      <c r="BC169" s="186"/>
      <c r="BD169" s="189"/>
      <c r="BE169" s="189"/>
    </row>
    <row r="170" spans="1:57" ht="59.25" customHeight="1" thickBot="1" x14ac:dyDescent="0.3">
      <c r="A170" s="213" t="str">
        <f>IF(C170&lt;&gt;"",VLOOKUP(C170,'Codificacion Riesgos'!$C$50:$D$113,2,FALSE)&amp;"-"&amp;B170,"")</f>
        <v>DC-1</v>
      </c>
      <c r="B170" s="262">
        <v>1</v>
      </c>
      <c r="C170" s="184" t="s">
        <v>383</v>
      </c>
      <c r="D170" s="254" t="s">
        <v>450</v>
      </c>
      <c r="E170" s="185" t="s">
        <v>45</v>
      </c>
      <c r="F170" s="184" t="s">
        <v>78</v>
      </c>
      <c r="G170" s="184" t="s">
        <v>971</v>
      </c>
      <c r="H170" s="185" t="s">
        <v>970</v>
      </c>
      <c r="I170" s="185" t="s">
        <v>969</v>
      </c>
      <c r="J170" s="191"/>
      <c r="K170" s="185">
        <v>4</v>
      </c>
      <c r="L170" s="211">
        <f>+IF(K170=1,0.2,(+IF(K170=2,0.4,+IF(K170=3,0.6,+IF(K170=4,0.8,+IF(K170=5,1,FALSE))))))</f>
        <v>0.8</v>
      </c>
      <c r="M170" s="206" t="s">
        <v>452</v>
      </c>
      <c r="N170" s="206" t="s">
        <v>452</v>
      </c>
      <c r="O170" s="206" t="s">
        <v>452</v>
      </c>
      <c r="P170" s="206" t="s">
        <v>452</v>
      </c>
      <c r="Q170" s="206" t="s">
        <v>452</v>
      </c>
      <c r="R170" s="206" t="s">
        <v>452</v>
      </c>
      <c r="S170" s="206" t="s">
        <v>453</v>
      </c>
      <c r="T170" s="206" t="s">
        <v>453</v>
      </c>
      <c r="U170" s="206" t="s">
        <v>452</v>
      </c>
      <c r="V170" s="206" t="s">
        <v>453</v>
      </c>
      <c r="W170" s="209" t="str">
        <f>+IF((COUNTIF(M170:V172,"SI")&lt;4),"3",(IF((COUNTIF(M170:V172,"SI")&gt;7),"5",(IF((COUNTIF(M170:V172,"SI")=4),"4",(IF((COUNTIF(M170:V172,"SI")=5),"4",(IF((COUNTIF(M170:V172,"SI")=6),"4",(IF((COUNTIF(M170:V172,"SI")=7),"4","NO REGISTRA")))))))))))</f>
        <v>4</v>
      </c>
      <c r="X170" s="211">
        <f>+IF((W170="3"),0.6,IF((W170="4"),0.8,IF((W170="5"),1,"NO REGISTRA")))</f>
        <v>0.8</v>
      </c>
      <c r="Y170" s="213" t="str">
        <f>+IF(AND(X170=100%,L170&gt;=20%,L170&lt;=100%),"EXTREMO",IF(AND(X170=80%,L170&gt;=20%,L170&lt;=100%),"ALTO",(IF(AND(X170&gt;=20%,X170&lt;=60%,L170=100%),"ALTO",(IF(AND(X170=60%,L170=80%),"ALTO",(IF(AND(X170=60%,L170&gt;=20%,L170&lt;=60%),"MODERADO",(IF(AND(X170=40%,L170&gt;=40%,L170&lt;=80%),"MODERADO",(IF(AND(X170=20%,L170&gt;=60%,L170&lt;=80%),"MODERADO",IF(AND(X170=40%,L170=20%),"BAJO",(IF(AND(X170=20%,L170&gt;=20%,L170&lt;=40%),"BAJO","NO REGISTRA")))))))))))))))</f>
        <v>ALTO</v>
      </c>
      <c r="Z170" s="109" t="s">
        <v>968</v>
      </c>
      <c r="AA170" s="104" t="s">
        <v>15</v>
      </c>
      <c r="AB170" s="104" t="s">
        <v>11</v>
      </c>
      <c r="AC170" s="108">
        <f t="shared" si="35"/>
        <v>0.15</v>
      </c>
      <c r="AD170" s="104" t="s">
        <v>267</v>
      </c>
      <c r="AE170" s="108">
        <f t="shared" si="36"/>
        <v>0.15</v>
      </c>
      <c r="AF170" s="109" t="s">
        <v>268</v>
      </c>
      <c r="AG170" s="110">
        <f t="shared" si="37"/>
        <v>0.15</v>
      </c>
      <c r="AH170" s="109" t="s">
        <v>458</v>
      </c>
      <c r="AI170" s="110">
        <f t="shared" si="38"/>
        <v>0.15</v>
      </c>
      <c r="AJ170" s="111" t="s">
        <v>459</v>
      </c>
      <c r="AK170" s="112">
        <f t="shared" si="39"/>
        <v>0.1</v>
      </c>
      <c r="AL170" s="113" t="s">
        <v>283</v>
      </c>
      <c r="AM170" s="112">
        <f t="shared" si="40"/>
        <v>0.15</v>
      </c>
      <c r="AN170" s="111" t="s">
        <v>460</v>
      </c>
      <c r="AO170" s="112">
        <f t="shared" si="41"/>
        <v>0.15</v>
      </c>
      <c r="AP170" s="114">
        <f t="shared" si="42"/>
        <v>1</v>
      </c>
      <c r="AQ170" s="214">
        <f>AVERAGEIF(AA170:AA172,"&lt;&gt;",AP170:AP172)</f>
        <v>1</v>
      </c>
      <c r="AR170" s="199" t="str">
        <f>IF(AQ170=100%,"FUERTE",IF(AND(AQ170&lt;99%,AQ170&gt;=50%),"MODERADO","DEBIL"))</f>
        <v>FUERTE</v>
      </c>
      <c r="AS170" s="217">
        <f>IFERROR(IF(VLOOKUP("PROBABILIDAD",AA170:AA172,1,FALSE)="PROBABILIDAD",1,0),0)</f>
        <v>1</v>
      </c>
      <c r="AT170" s="199">
        <f>IF(AND(AR170="FUERTE",AS170=1),40%,IF(AND(AR170="MODERADO",AS170=1),20%,0))</f>
        <v>0.4</v>
      </c>
      <c r="AU170" s="202">
        <f>L170-AT170</f>
        <v>0.4</v>
      </c>
      <c r="AV170" s="202">
        <f>X170</f>
        <v>0.8</v>
      </c>
      <c r="AW170" s="193" t="str">
        <f>+IF(AND(AV170&gt;80%,AV170&lt;=100%,AU170&gt;=0%,AU170&lt;=100%),"EXTREMO",(IF(AND(AV170&gt;60%,AV170&lt;=80%,AU170&gt;=0%,AU170&lt;=100%),"ALTO",(IF(AND(AV170&gt;40%,AV170&lt;=60%,AU170&gt;60%,AU170&lt;=100%),"ALTO",(IF(AND(AV170&gt;=0%,AV170&lt;=40%,AU170&gt;80%,AU170&lt;=100%),"ALTO",(IF(AND(AV170&gt;40%,AV170&lt;=60%,AU170&gt;=0%,AU170&lt;=60%),"MODERADO",(IF(AND(AV170&gt;20%,AV170&lt;=40%,AU170&gt;20%,AU170&lt;=80%),"MODERADO",(IF(AND(AV170&gt;=0%,AV170&lt;=20%,AU170&gt;40%,AU170&lt;=80%),"MODERADO",(IF(AND(AV170&gt;=0%,AV170&lt;=40%,AU170&gt;=0%,AU170&lt;=20%),"BAJO",(IF(AND(AV170&gt;=0%,AV170&lt;=20%,AU170&gt;20%,AU170&lt;=40%),"BAJO","NO REGISTRA")))))))))))))))))</f>
        <v>ALTO</v>
      </c>
      <c r="AX170" s="194"/>
      <c r="AY170" s="205" t="s">
        <v>490</v>
      </c>
      <c r="AZ170" s="184" t="s">
        <v>967</v>
      </c>
      <c r="BA170" s="187" t="s">
        <v>383</v>
      </c>
      <c r="BB170" s="184" t="s">
        <v>966</v>
      </c>
      <c r="BC170" s="184" t="s">
        <v>965</v>
      </c>
      <c r="BD170" s="187" t="s">
        <v>955</v>
      </c>
      <c r="BE170" s="187" t="s">
        <v>470</v>
      </c>
    </row>
    <row r="171" spans="1:57" ht="59.25" customHeight="1" thickBot="1" x14ac:dyDescent="0.3">
      <c r="A171" s="209"/>
      <c r="B171" s="263"/>
      <c r="C171" s="185"/>
      <c r="D171" s="254"/>
      <c r="E171" s="185"/>
      <c r="F171" s="185"/>
      <c r="G171" s="185"/>
      <c r="H171" s="185"/>
      <c r="I171" s="185"/>
      <c r="J171" s="191"/>
      <c r="K171" s="185"/>
      <c r="L171" s="211"/>
      <c r="M171" s="207"/>
      <c r="N171" s="207"/>
      <c r="O171" s="207"/>
      <c r="P171" s="207"/>
      <c r="Q171" s="207"/>
      <c r="R171" s="207"/>
      <c r="S171" s="207"/>
      <c r="T171" s="207"/>
      <c r="U171" s="207"/>
      <c r="V171" s="207"/>
      <c r="W171" s="209"/>
      <c r="X171" s="211"/>
      <c r="Y171" s="209"/>
      <c r="Z171" s="104" t="s">
        <v>964</v>
      </c>
      <c r="AA171" s="104" t="s">
        <v>15</v>
      </c>
      <c r="AB171" s="104" t="s">
        <v>11</v>
      </c>
      <c r="AC171" s="108">
        <f t="shared" si="35"/>
        <v>0.15</v>
      </c>
      <c r="AD171" s="104" t="s">
        <v>267</v>
      </c>
      <c r="AE171" s="108">
        <f t="shared" si="36"/>
        <v>0.15</v>
      </c>
      <c r="AF171" s="109" t="s">
        <v>268</v>
      </c>
      <c r="AG171" s="110">
        <f t="shared" si="37"/>
        <v>0.15</v>
      </c>
      <c r="AH171" s="109" t="s">
        <v>458</v>
      </c>
      <c r="AI171" s="110">
        <f t="shared" si="38"/>
        <v>0.15</v>
      </c>
      <c r="AJ171" s="111" t="s">
        <v>459</v>
      </c>
      <c r="AK171" s="112">
        <f t="shared" si="39"/>
        <v>0.1</v>
      </c>
      <c r="AL171" s="113" t="s">
        <v>283</v>
      </c>
      <c r="AM171" s="112">
        <f t="shared" si="40"/>
        <v>0.15</v>
      </c>
      <c r="AN171" s="111" t="s">
        <v>460</v>
      </c>
      <c r="AO171" s="112">
        <f t="shared" si="41"/>
        <v>0.15</v>
      </c>
      <c r="AP171" s="114">
        <f t="shared" si="42"/>
        <v>1</v>
      </c>
      <c r="AQ171" s="215"/>
      <c r="AR171" s="200"/>
      <c r="AS171" s="218"/>
      <c r="AT171" s="200"/>
      <c r="AU171" s="203"/>
      <c r="AV171" s="203"/>
      <c r="AW171" s="195"/>
      <c r="AX171" s="196"/>
      <c r="AY171" s="205"/>
      <c r="AZ171" s="188"/>
      <c r="BA171" s="188"/>
      <c r="BB171" s="185"/>
      <c r="BC171" s="185"/>
      <c r="BD171" s="188"/>
      <c r="BE171" s="188"/>
    </row>
    <row r="172" spans="1:57" ht="59.25" customHeight="1" thickBot="1" x14ac:dyDescent="0.3">
      <c r="A172" s="210"/>
      <c r="B172" s="264"/>
      <c r="C172" s="186"/>
      <c r="D172" s="254"/>
      <c r="E172" s="186"/>
      <c r="F172" s="186"/>
      <c r="G172" s="186"/>
      <c r="H172" s="186"/>
      <c r="I172" s="186"/>
      <c r="J172" s="192"/>
      <c r="K172" s="186"/>
      <c r="L172" s="212"/>
      <c r="M172" s="208"/>
      <c r="N172" s="208"/>
      <c r="O172" s="208"/>
      <c r="P172" s="208"/>
      <c r="Q172" s="208"/>
      <c r="R172" s="208"/>
      <c r="S172" s="208"/>
      <c r="T172" s="208"/>
      <c r="U172" s="208"/>
      <c r="V172" s="208"/>
      <c r="W172" s="210"/>
      <c r="X172" s="212"/>
      <c r="Y172" s="210"/>
      <c r="Z172" s="104" t="s">
        <v>963</v>
      </c>
      <c r="AA172" s="104" t="s">
        <v>15</v>
      </c>
      <c r="AB172" s="104" t="s">
        <v>11</v>
      </c>
      <c r="AC172" s="108">
        <f t="shared" ref="AC172:AC199" si="43">+IF(AB172="Preventivo",0.15,IF(AB172="Detectivo",0.1,IF(AB172="Correctivo",0,FALSE)))</f>
        <v>0.15</v>
      </c>
      <c r="AD172" s="104" t="s">
        <v>267</v>
      </c>
      <c r="AE172" s="108">
        <f t="shared" ref="AE172:AE199" si="44">+IF(AD172="Asignado",0.15,IF(AD172="No asignado",0,FALSE))</f>
        <v>0.15</v>
      </c>
      <c r="AF172" s="109" t="s">
        <v>268</v>
      </c>
      <c r="AG172" s="110">
        <f t="shared" ref="AG172:AG199" si="45">+IF(AF172="Adecuado",0.15,IF(AF172="Inadecuado",0,FALSE))</f>
        <v>0.15</v>
      </c>
      <c r="AH172" s="109" t="s">
        <v>458</v>
      </c>
      <c r="AI172" s="110">
        <f t="shared" ref="AI172:AI199" si="46">+IF(AH172="Oportuno",0.15,IF(AH172="Inoportuno",0,FALSE))</f>
        <v>0.15</v>
      </c>
      <c r="AJ172" s="111" t="s">
        <v>459</v>
      </c>
      <c r="AK172" s="112">
        <f t="shared" ref="AK172:AK199" si="47">+IF(AJ172="Completa",0.1,IF(AJ172="Incompleta",0.1/2,IF(AJ172="No existe",0,FALSE)))</f>
        <v>0.1</v>
      </c>
      <c r="AL172" s="113" t="s">
        <v>283</v>
      </c>
      <c r="AM172" s="112">
        <f t="shared" ref="AM172:AM199" si="48">+IF(AL172="Confiable",0.15,IF(AL172="No confiable",0,FALSE))</f>
        <v>0.15</v>
      </c>
      <c r="AN172" s="111" t="s">
        <v>460</v>
      </c>
      <c r="AO172" s="112">
        <f t="shared" ref="AO172:AO199" si="49">+IF(AN172="Si",0.15,IF(AN172="No",0,FALSE))</f>
        <v>0.15</v>
      </c>
      <c r="AP172" s="114">
        <f t="shared" ref="AP172:AP199" si="50">AC172+AE172+AG172+AI172+AK172+AO172+AM172</f>
        <v>1</v>
      </c>
      <c r="AQ172" s="216"/>
      <c r="AR172" s="201"/>
      <c r="AS172" s="219"/>
      <c r="AT172" s="201"/>
      <c r="AU172" s="204"/>
      <c r="AV172" s="204"/>
      <c r="AW172" s="197"/>
      <c r="AX172" s="198"/>
      <c r="AY172" s="205"/>
      <c r="AZ172" s="189"/>
      <c r="BA172" s="189"/>
      <c r="BB172" s="186"/>
      <c r="BC172" s="186"/>
      <c r="BD172" s="189"/>
      <c r="BE172" s="189"/>
    </row>
    <row r="173" spans="1:57" ht="59.25" customHeight="1" thickBot="1" x14ac:dyDescent="0.3">
      <c r="A173" s="213" t="str">
        <f>IF(C173&lt;&gt;"",VLOOKUP(C173,'Codificacion Riesgos'!$C$50:$D$113,2,FALSE)&amp;"-"&amp;B173,"")</f>
        <v>DC-2</v>
      </c>
      <c r="B173" s="262">
        <v>2</v>
      </c>
      <c r="C173" s="184" t="s">
        <v>383</v>
      </c>
      <c r="D173" s="254" t="s">
        <v>450</v>
      </c>
      <c r="E173" s="185" t="s">
        <v>45</v>
      </c>
      <c r="F173" s="184" t="s">
        <v>78</v>
      </c>
      <c r="G173" s="184" t="s">
        <v>962</v>
      </c>
      <c r="H173" s="185" t="s">
        <v>961</v>
      </c>
      <c r="I173" s="185" t="s">
        <v>960</v>
      </c>
      <c r="J173" s="191"/>
      <c r="K173" s="185">
        <v>4</v>
      </c>
      <c r="L173" s="211">
        <f>+IF(K173=1,0.2,(+IF(K173=2,0.4,+IF(K173=3,0.6,+IF(K173=4,0.8,+IF(K173=5,1,FALSE))))))</f>
        <v>0.8</v>
      </c>
      <c r="M173" s="206" t="s">
        <v>452</v>
      </c>
      <c r="N173" s="206" t="s">
        <v>452</v>
      </c>
      <c r="O173" s="206" t="s">
        <v>452</v>
      </c>
      <c r="P173" s="206" t="s">
        <v>452</v>
      </c>
      <c r="Q173" s="206" t="s">
        <v>452</v>
      </c>
      <c r="R173" s="206" t="s">
        <v>452</v>
      </c>
      <c r="S173" s="206" t="s">
        <v>453</v>
      </c>
      <c r="T173" s="206" t="s">
        <v>453</v>
      </c>
      <c r="U173" s="206" t="s">
        <v>452</v>
      </c>
      <c r="V173" s="206" t="s">
        <v>453</v>
      </c>
      <c r="W173" s="209" t="str">
        <f>+IF((COUNTIF(M173:V175,"SI")&lt;4),"3",(IF((COUNTIF(M173:V175,"SI")&gt;7),"5",(IF((COUNTIF(M173:V175,"SI")=4),"4",(IF((COUNTIF(M173:V175,"SI")=5),"4",(IF((COUNTIF(M173:V175,"SI")=6),"4",(IF((COUNTIF(M173:V175,"SI")=7),"4","NO REGISTRA")))))))))))</f>
        <v>4</v>
      </c>
      <c r="X173" s="211">
        <f>+IF((W173="3"),0.6,IF((W173="4"),0.8,IF((W173="5"),1,"NO REGISTRA")))</f>
        <v>0.8</v>
      </c>
      <c r="Y173" s="213" t="str">
        <f>+IF(AND(X173=100%,L173&gt;=20%,L173&lt;=100%),"EXTREMO",IF(AND(X173=80%,L173&gt;=20%,L173&lt;=100%),"ALTO",(IF(AND(X173&gt;=20%,X173&lt;=60%,L173=100%),"ALTO",(IF(AND(X173=60%,L173=80%),"ALTO",(IF(AND(X173=60%,L173&gt;=20%,L173&lt;=60%),"MODERADO",(IF(AND(X173=40%,L173&gt;=40%,L173&lt;=80%),"MODERADO",(IF(AND(X173=20%,L173&gt;=60%,L173&lt;=80%),"MODERADO",IF(AND(X173=40%,L173=20%),"BAJO",(IF(AND(X173=20%,L173&gt;=20%,L173&lt;=40%),"BAJO","NO REGISTRA")))))))))))))))</f>
        <v>ALTO</v>
      </c>
      <c r="Z173" s="109" t="s">
        <v>959</v>
      </c>
      <c r="AA173" s="104" t="s">
        <v>15</v>
      </c>
      <c r="AB173" s="104" t="s">
        <v>11</v>
      </c>
      <c r="AC173" s="108">
        <f t="shared" si="43"/>
        <v>0.15</v>
      </c>
      <c r="AD173" s="104" t="s">
        <v>267</v>
      </c>
      <c r="AE173" s="108">
        <f t="shared" si="44"/>
        <v>0.15</v>
      </c>
      <c r="AF173" s="109" t="s">
        <v>268</v>
      </c>
      <c r="AG173" s="110">
        <f t="shared" si="45"/>
        <v>0.15</v>
      </c>
      <c r="AH173" s="109" t="s">
        <v>458</v>
      </c>
      <c r="AI173" s="110">
        <f t="shared" si="46"/>
        <v>0.15</v>
      </c>
      <c r="AJ173" s="111" t="s">
        <v>459</v>
      </c>
      <c r="AK173" s="112">
        <f t="shared" si="47"/>
        <v>0.1</v>
      </c>
      <c r="AL173" s="113" t="s">
        <v>283</v>
      </c>
      <c r="AM173" s="112">
        <f t="shared" si="48"/>
        <v>0.15</v>
      </c>
      <c r="AN173" s="111" t="s">
        <v>460</v>
      </c>
      <c r="AO173" s="112">
        <f t="shared" si="49"/>
        <v>0.15</v>
      </c>
      <c r="AP173" s="114">
        <f t="shared" si="50"/>
        <v>1</v>
      </c>
      <c r="AQ173" s="214">
        <f>AVERAGEIF(AA173:AA175,"&lt;&gt;",AP173:AP175)</f>
        <v>1</v>
      </c>
      <c r="AR173" s="199" t="str">
        <f>IF(AQ173=100%,"FUERTE",IF(AND(AQ173&lt;99%,AQ173&gt;=50%),"MODERADO","DEBIL"))</f>
        <v>FUERTE</v>
      </c>
      <c r="AS173" s="217">
        <f>IFERROR(IF(VLOOKUP("PROBABILIDAD",AA173:AA175,1,FALSE)="PROBABILIDAD",1,0),0)</f>
        <v>1</v>
      </c>
      <c r="AT173" s="199">
        <f>IF(AND(AR173="FUERTE",AS173=1),40%,IF(AND(AR173="MODERADO",AS173=1),20%,0))</f>
        <v>0.4</v>
      </c>
      <c r="AU173" s="202">
        <f>L173-AT173</f>
        <v>0.4</v>
      </c>
      <c r="AV173" s="202">
        <f>X173</f>
        <v>0.8</v>
      </c>
      <c r="AW173" s="193" t="str">
        <f>+IF(AND(AV173&gt;80%,AV173&lt;=100%,AU173&gt;=0%,AU173&lt;=100%),"EXTREMO",(IF(AND(AV173&gt;60%,AV173&lt;=80%,AU173&gt;=0%,AU173&lt;=100%),"ALTO",(IF(AND(AV173&gt;40%,AV173&lt;=60%,AU173&gt;60%,AU173&lt;=100%),"ALTO",(IF(AND(AV173&gt;=0%,AV173&lt;=40%,AU173&gt;80%,AU173&lt;=100%),"ALTO",(IF(AND(AV173&gt;40%,AV173&lt;=60%,AU173&gt;=0%,AU173&lt;=60%),"MODERADO",(IF(AND(AV173&gt;20%,AV173&lt;=40%,AU173&gt;20%,AU173&lt;=80%),"MODERADO",(IF(AND(AV173&gt;=0%,AV173&lt;=20%,AU173&gt;40%,AU173&lt;=80%),"MODERADO",(IF(AND(AV173&gt;=0%,AV173&lt;=40%,AU173&gt;=0%,AU173&lt;=20%),"BAJO",(IF(AND(AV173&gt;=0%,AV173&lt;=20%,AU173&gt;20%,AU173&lt;=40%),"BAJO","NO REGISTRA")))))))))))))))))</f>
        <v>ALTO</v>
      </c>
      <c r="AX173" s="194"/>
      <c r="AY173" s="205" t="s">
        <v>490</v>
      </c>
      <c r="AZ173" s="184" t="s">
        <v>958</v>
      </c>
      <c r="BA173" s="187" t="s">
        <v>383</v>
      </c>
      <c r="BB173" s="184" t="s">
        <v>957</v>
      </c>
      <c r="BC173" s="184" t="s">
        <v>956</v>
      </c>
      <c r="BD173" s="187" t="s">
        <v>955</v>
      </c>
      <c r="BE173" s="187" t="s">
        <v>470</v>
      </c>
    </row>
    <row r="174" spans="1:57" ht="59.25" customHeight="1" thickBot="1" x14ac:dyDescent="0.3">
      <c r="A174" s="209"/>
      <c r="B174" s="263"/>
      <c r="C174" s="185"/>
      <c r="D174" s="254"/>
      <c r="E174" s="185"/>
      <c r="F174" s="185"/>
      <c r="G174" s="185"/>
      <c r="H174" s="185"/>
      <c r="I174" s="185"/>
      <c r="J174" s="191"/>
      <c r="K174" s="185"/>
      <c r="L174" s="211"/>
      <c r="M174" s="207"/>
      <c r="N174" s="207"/>
      <c r="O174" s="207"/>
      <c r="P174" s="207"/>
      <c r="Q174" s="207"/>
      <c r="R174" s="207"/>
      <c r="S174" s="207"/>
      <c r="T174" s="207"/>
      <c r="U174" s="207"/>
      <c r="V174" s="207"/>
      <c r="W174" s="209"/>
      <c r="X174" s="211"/>
      <c r="Y174" s="209"/>
      <c r="Z174" s="104" t="s">
        <v>954</v>
      </c>
      <c r="AA174" s="104" t="s">
        <v>15</v>
      </c>
      <c r="AB174" s="104" t="s">
        <v>11</v>
      </c>
      <c r="AC174" s="108">
        <f t="shared" si="43"/>
        <v>0.15</v>
      </c>
      <c r="AD174" s="104" t="s">
        <v>267</v>
      </c>
      <c r="AE174" s="108">
        <f t="shared" si="44"/>
        <v>0.15</v>
      </c>
      <c r="AF174" s="109" t="s">
        <v>268</v>
      </c>
      <c r="AG174" s="110">
        <f t="shared" si="45"/>
        <v>0.15</v>
      </c>
      <c r="AH174" s="109" t="s">
        <v>458</v>
      </c>
      <c r="AI174" s="110">
        <f t="shared" si="46"/>
        <v>0.15</v>
      </c>
      <c r="AJ174" s="111" t="s">
        <v>459</v>
      </c>
      <c r="AK174" s="112">
        <f t="shared" si="47"/>
        <v>0.1</v>
      </c>
      <c r="AL174" s="113" t="s">
        <v>283</v>
      </c>
      <c r="AM174" s="112">
        <f t="shared" si="48"/>
        <v>0.15</v>
      </c>
      <c r="AN174" s="111" t="s">
        <v>460</v>
      </c>
      <c r="AO174" s="112">
        <f t="shared" si="49"/>
        <v>0.15</v>
      </c>
      <c r="AP174" s="114">
        <f t="shared" si="50"/>
        <v>1</v>
      </c>
      <c r="AQ174" s="215"/>
      <c r="AR174" s="200"/>
      <c r="AS174" s="218"/>
      <c r="AT174" s="200"/>
      <c r="AU174" s="203"/>
      <c r="AV174" s="203"/>
      <c r="AW174" s="195"/>
      <c r="AX174" s="196"/>
      <c r="AY174" s="205"/>
      <c r="AZ174" s="188"/>
      <c r="BA174" s="188"/>
      <c r="BB174" s="185"/>
      <c r="BC174" s="185"/>
      <c r="BD174" s="188"/>
      <c r="BE174" s="188"/>
    </row>
    <row r="175" spans="1:57" ht="59.25" customHeight="1" thickBot="1" x14ac:dyDescent="0.3">
      <c r="A175" s="210"/>
      <c r="B175" s="264"/>
      <c r="C175" s="186"/>
      <c r="D175" s="254"/>
      <c r="E175" s="186"/>
      <c r="F175" s="186"/>
      <c r="G175" s="186"/>
      <c r="H175" s="186"/>
      <c r="I175" s="186"/>
      <c r="J175" s="192"/>
      <c r="K175" s="186"/>
      <c r="L175" s="212"/>
      <c r="M175" s="208"/>
      <c r="N175" s="208"/>
      <c r="O175" s="208"/>
      <c r="P175" s="208"/>
      <c r="Q175" s="208"/>
      <c r="R175" s="208"/>
      <c r="S175" s="208"/>
      <c r="T175" s="208"/>
      <c r="U175" s="208"/>
      <c r="V175" s="208"/>
      <c r="W175" s="210"/>
      <c r="X175" s="212"/>
      <c r="Y175" s="210"/>
      <c r="Z175" s="117" t="s">
        <v>7</v>
      </c>
      <c r="AA175" s="104"/>
      <c r="AB175" s="104"/>
      <c r="AC175" s="108" t="b">
        <f t="shared" si="43"/>
        <v>0</v>
      </c>
      <c r="AD175" s="104"/>
      <c r="AE175" s="108" t="b">
        <f t="shared" si="44"/>
        <v>0</v>
      </c>
      <c r="AF175" s="109"/>
      <c r="AG175" s="110" t="b">
        <f t="shared" si="45"/>
        <v>0</v>
      </c>
      <c r="AH175" s="109"/>
      <c r="AI175" s="110" t="b">
        <f t="shared" si="46"/>
        <v>0</v>
      </c>
      <c r="AJ175" s="111"/>
      <c r="AK175" s="112" t="b">
        <f t="shared" si="47"/>
        <v>0</v>
      </c>
      <c r="AL175" s="113"/>
      <c r="AM175" s="112" t="b">
        <f t="shared" si="48"/>
        <v>0</v>
      </c>
      <c r="AN175" s="111"/>
      <c r="AO175" s="112" t="b">
        <f t="shared" si="49"/>
        <v>0</v>
      </c>
      <c r="AP175" s="114">
        <f t="shared" si="50"/>
        <v>0</v>
      </c>
      <c r="AQ175" s="216"/>
      <c r="AR175" s="201"/>
      <c r="AS175" s="219"/>
      <c r="AT175" s="201"/>
      <c r="AU175" s="204"/>
      <c r="AV175" s="204"/>
      <c r="AW175" s="197"/>
      <c r="AX175" s="198"/>
      <c r="AY175" s="205"/>
      <c r="AZ175" s="189"/>
      <c r="BA175" s="189"/>
      <c r="BB175" s="186"/>
      <c r="BC175" s="186"/>
      <c r="BD175" s="189"/>
      <c r="BE175" s="189"/>
    </row>
    <row r="176" spans="1:57" ht="59.25" customHeight="1" thickBot="1" x14ac:dyDescent="0.3">
      <c r="A176" s="213" t="str">
        <f>IF(C176&lt;&gt;"",VLOOKUP(C176,'Codificacion Riesgos'!$C$50:$D$113,2,FALSE)&amp;"-"&amp;B176,"")</f>
        <v>DC-3</v>
      </c>
      <c r="B176" s="262">
        <v>3</v>
      </c>
      <c r="C176" s="184" t="s">
        <v>383</v>
      </c>
      <c r="D176" s="254" t="s">
        <v>450</v>
      </c>
      <c r="E176" s="185" t="s">
        <v>45</v>
      </c>
      <c r="F176" s="184" t="s">
        <v>78</v>
      </c>
      <c r="G176" s="184" t="s">
        <v>953</v>
      </c>
      <c r="H176" s="185"/>
      <c r="I176" s="185"/>
      <c r="J176" s="191"/>
      <c r="K176" s="185"/>
      <c r="L176" s="211" t="b">
        <f>+IF(K176=1,0.2,(+IF(K176=2,0.4,+IF(K176=3,0.6,+IF(K176=4,0.8,+IF(K176=5,1,FALSE))))))</f>
        <v>0</v>
      </c>
      <c r="M176" s="206"/>
      <c r="N176" s="206"/>
      <c r="O176" s="206"/>
      <c r="P176" s="206"/>
      <c r="Q176" s="206"/>
      <c r="R176" s="206"/>
      <c r="S176" s="206"/>
      <c r="T176" s="206"/>
      <c r="U176" s="206"/>
      <c r="V176" s="206"/>
      <c r="W176" s="209" t="str">
        <f>+IF((COUNTIF(M176:V178,"SI")&lt;4),"3",(IF((COUNTIF(M176:V178,"SI")&gt;7),"5",(IF((COUNTIF(M176:V178,"SI")=4),"4",(IF((COUNTIF(M176:V178,"SI")=5),"4",(IF((COUNTIF(M176:V178,"SI")=6),"4",(IF((COUNTIF(M176:V178,"SI")=7),"4","NO REGISTRA")))))))))))</f>
        <v>3</v>
      </c>
      <c r="X176" s="211">
        <f>+IF((W176="3"),0.6,IF((W176="4"),0.8,IF((W176="5"),1,"NO REGISTRA")))</f>
        <v>0.6</v>
      </c>
      <c r="Y176" s="213" t="str">
        <f>+IF(AND(X176=100%,L176&gt;=20%,L176&lt;=100%),"EXTREMO",IF(AND(X176=80%,L176&gt;=20%,L176&lt;=100%),"ALTO",(IF(AND(X176&gt;=20%,X176&lt;=60%,L176=100%),"ALTO",(IF(AND(X176=60%,L176=80%),"ALTO",(IF(AND(X176=60%,L176&gt;=20%,L176&lt;=60%),"MODERADO",(IF(AND(X176=40%,L176&gt;=40%,L176&lt;=80%),"MODERADO",(IF(AND(X176=20%,L176&gt;=60%,L176&lt;=80%),"MODERADO",IF(AND(X176=40%,L176=20%),"BAJO",(IF(AND(X176=20%,L176&gt;=20%,L176&lt;=40%),"BAJO","NO REGISTRA")))))))))))))))</f>
        <v>NO REGISTRA</v>
      </c>
      <c r="Z176" s="107" t="s">
        <v>79</v>
      </c>
      <c r="AA176" s="104"/>
      <c r="AB176" s="104"/>
      <c r="AC176" s="108" t="b">
        <f t="shared" si="43"/>
        <v>0</v>
      </c>
      <c r="AD176" s="104"/>
      <c r="AE176" s="108" t="b">
        <f t="shared" si="44"/>
        <v>0</v>
      </c>
      <c r="AF176" s="109"/>
      <c r="AG176" s="110" t="b">
        <f t="shared" si="45"/>
        <v>0</v>
      </c>
      <c r="AH176" s="109"/>
      <c r="AI176" s="110" t="b">
        <f t="shared" si="46"/>
        <v>0</v>
      </c>
      <c r="AJ176" s="111"/>
      <c r="AK176" s="112" t="b">
        <f t="shared" si="47"/>
        <v>0</v>
      </c>
      <c r="AL176" s="113"/>
      <c r="AM176" s="112" t="b">
        <f t="shared" si="48"/>
        <v>0</v>
      </c>
      <c r="AN176" s="111"/>
      <c r="AO176" s="112" t="b">
        <f t="shared" si="49"/>
        <v>0</v>
      </c>
      <c r="AP176" s="114">
        <f t="shared" si="50"/>
        <v>0</v>
      </c>
      <c r="AQ176" s="214" t="e">
        <f>AVERAGEIF(AA176:AA178,"&lt;&gt;",AP176:AP178)</f>
        <v>#DIV/0!</v>
      </c>
      <c r="AR176" s="199" t="e">
        <f>IF(AQ176=100%,"FUERTE",IF(AND(AQ176&lt;99%,AQ176&gt;=50%),"MODERADO","DEBIL"))</f>
        <v>#DIV/0!</v>
      </c>
      <c r="AS176" s="217">
        <f>IFERROR(IF(VLOOKUP("PROBABILIDAD",AA176:AA178,1,FALSE)="PROBABILIDAD",1,0),0)</f>
        <v>0</v>
      </c>
      <c r="AT176" s="199" t="e">
        <f>IF(AND(AR176="FUERTE",AS176=1),40%,IF(AND(AR176="MODERADO",AS176=1),20%,0))</f>
        <v>#DIV/0!</v>
      </c>
      <c r="AU176" s="202" t="e">
        <f>L176-AT176</f>
        <v>#DIV/0!</v>
      </c>
      <c r="AV176" s="202">
        <f>X176</f>
        <v>0.6</v>
      </c>
      <c r="AW176" s="193" t="e">
        <f t="shared" ref="AW176" si="51">+IF(AND(AV176&gt;80%,AV176&lt;=100%,AU176&gt;=0%,AU176&lt;=100%),"EXTREMO",(IF(AND(AV176&gt;60%,AV176&lt;=80%,AU176&gt;=0%,AU176&lt;=100%),"ALTO",(IF(AND(AV176&gt;40%,AV176&lt;=60%,AU176&gt;60%,AU176&lt;=100%),"ALTO",(IF(AND(AV176&gt;=0%,AV176&lt;=40%,AU176&gt;80%,AU176&lt;=100%),"ALTO",(IF(AND(AV176&gt;40%,AV176&lt;=60%,AU176&gt;=0%,AU176&lt;=60%),"MODERADO",(IF(AND(AV176&gt;20%,AV176&lt;=40%,AU176&gt;20%,AU176&lt;=80%),"MODERADO",(IF(AND(AV176&gt;=0%,AV176&lt;=20%,AU176&gt;40%,AU176&lt;=80%),"MODERADO",(IF(AND(AV176&gt;=0%,AV176&lt;=40%,AU176&gt;=0%,AU176&lt;=20%),"BAJO",(IF(AND(AV176&gt;=0%,AV176&lt;=20%,AU176&gt;20%,AU176&lt;=40%),"BAJO","NO REGISTRA")))))))))))))))))</f>
        <v>#DIV/0!</v>
      </c>
      <c r="AX176" s="194"/>
      <c r="AY176" s="205"/>
      <c r="AZ176" s="187"/>
      <c r="BA176" s="187"/>
      <c r="BB176" s="184"/>
      <c r="BC176" s="187"/>
      <c r="BD176" s="187"/>
      <c r="BE176" s="187"/>
    </row>
    <row r="177" spans="1:57" ht="59.25" customHeight="1" thickBot="1" x14ac:dyDescent="0.3">
      <c r="A177" s="209"/>
      <c r="B177" s="263"/>
      <c r="C177" s="185"/>
      <c r="D177" s="254"/>
      <c r="E177" s="185"/>
      <c r="F177" s="185"/>
      <c r="G177" s="185"/>
      <c r="H177" s="185"/>
      <c r="I177" s="185"/>
      <c r="J177" s="191"/>
      <c r="K177" s="185"/>
      <c r="L177" s="211"/>
      <c r="M177" s="207"/>
      <c r="N177" s="207"/>
      <c r="O177" s="207"/>
      <c r="P177" s="207"/>
      <c r="Q177" s="207"/>
      <c r="R177" s="207"/>
      <c r="S177" s="207"/>
      <c r="T177" s="207"/>
      <c r="U177" s="207"/>
      <c r="V177" s="207"/>
      <c r="W177" s="209"/>
      <c r="X177" s="211"/>
      <c r="Y177" s="209"/>
      <c r="Z177" s="117" t="s">
        <v>6</v>
      </c>
      <c r="AA177" s="104"/>
      <c r="AB177" s="104"/>
      <c r="AC177" s="108" t="b">
        <f t="shared" si="43"/>
        <v>0</v>
      </c>
      <c r="AD177" s="104"/>
      <c r="AE177" s="108" t="b">
        <f t="shared" si="44"/>
        <v>0</v>
      </c>
      <c r="AF177" s="109"/>
      <c r="AG177" s="110" t="b">
        <f t="shared" si="45"/>
        <v>0</v>
      </c>
      <c r="AH177" s="109"/>
      <c r="AI177" s="110" t="b">
        <f t="shared" si="46"/>
        <v>0</v>
      </c>
      <c r="AJ177" s="111"/>
      <c r="AK177" s="112" t="b">
        <f t="shared" si="47"/>
        <v>0</v>
      </c>
      <c r="AL177" s="113"/>
      <c r="AM177" s="112" t="b">
        <f t="shared" si="48"/>
        <v>0</v>
      </c>
      <c r="AN177" s="111"/>
      <c r="AO177" s="112" t="b">
        <f t="shared" si="49"/>
        <v>0</v>
      </c>
      <c r="AP177" s="114">
        <f t="shared" si="50"/>
        <v>0</v>
      </c>
      <c r="AQ177" s="215"/>
      <c r="AR177" s="200"/>
      <c r="AS177" s="218"/>
      <c r="AT177" s="200"/>
      <c r="AU177" s="203"/>
      <c r="AV177" s="203"/>
      <c r="AW177" s="195"/>
      <c r="AX177" s="196"/>
      <c r="AY177" s="205"/>
      <c r="AZ177" s="188"/>
      <c r="BA177" s="188"/>
      <c r="BB177" s="185"/>
      <c r="BC177" s="188"/>
      <c r="BD177" s="188"/>
      <c r="BE177" s="188"/>
    </row>
    <row r="178" spans="1:57" ht="59.25" customHeight="1" thickBot="1" x14ac:dyDescent="0.3">
      <c r="A178" s="210"/>
      <c r="B178" s="264"/>
      <c r="C178" s="186"/>
      <c r="D178" s="254"/>
      <c r="E178" s="186"/>
      <c r="F178" s="186"/>
      <c r="G178" s="186"/>
      <c r="H178" s="186"/>
      <c r="I178" s="186"/>
      <c r="J178" s="192"/>
      <c r="K178" s="186"/>
      <c r="L178" s="212"/>
      <c r="M178" s="208"/>
      <c r="N178" s="208"/>
      <c r="O178" s="208"/>
      <c r="P178" s="208"/>
      <c r="Q178" s="208"/>
      <c r="R178" s="208"/>
      <c r="S178" s="208"/>
      <c r="T178" s="208"/>
      <c r="U178" s="208"/>
      <c r="V178" s="208"/>
      <c r="W178" s="210"/>
      <c r="X178" s="212"/>
      <c r="Y178" s="210"/>
      <c r="Z178" s="117" t="s">
        <v>7</v>
      </c>
      <c r="AA178" s="104"/>
      <c r="AB178" s="104"/>
      <c r="AC178" s="108" t="b">
        <f t="shared" si="43"/>
        <v>0</v>
      </c>
      <c r="AD178" s="104"/>
      <c r="AE178" s="108" t="b">
        <f t="shared" si="44"/>
        <v>0</v>
      </c>
      <c r="AF178" s="109"/>
      <c r="AG178" s="110" t="b">
        <f t="shared" si="45"/>
        <v>0</v>
      </c>
      <c r="AH178" s="109"/>
      <c r="AI178" s="110" t="b">
        <f t="shared" si="46"/>
        <v>0</v>
      </c>
      <c r="AJ178" s="111"/>
      <c r="AK178" s="112" t="b">
        <f t="shared" si="47"/>
        <v>0</v>
      </c>
      <c r="AL178" s="113"/>
      <c r="AM178" s="112" t="b">
        <f t="shared" si="48"/>
        <v>0</v>
      </c>
      <c r="AN178" s="111"/>
      <c r="AO178" s="112" t="b">
        <f t="shared" si="49"/>
        <v>0</v>
      </c>
      <c r="AP178" s="114">
        <f t="shared" si="50"/>
        <v>0</v>
      </c>
      <c r="AQ178" s="216"/>
      <c r="AR178" s="201"/>
      <c r="AS178" s="219"/>
      <c r="AT178" s="201"/>
      <c r="AU178" s="204"/>
      <c r="AV178" s="204"/>
      <c r="AW178" s="197"/>
      <c r="AX178" s="198"/>
      <c r="AY178" s="205"/>
      <c r="AZ178" s="189"/>
      <c r="BA178" s="189"/>
      <c r="BB178" s="186"/>
      <c r="BC178" s="189"/>
      <c r="BD178" s="189"/>
      <c r="BE178" s="189"/>
    </row>
    <row r="179" spans="1:57" ht="59.25" customHeight="1" thickBot="1" x14ac:dyDescent="0.3">
      <c r="A179" s="213" t="str">
        <f>IF(C179&lt;&gt;"",VLOOKUP(C179,'Codificacion Riesgos'!$C$50:$D$113,2,FALSE)&amp;"-"&amp;B179,"")</f>
        <v>DP-1</v>
      </c>
      <c r="B179" s="262">
        <v>1</v>
      </c>
      <c r="C179" s="184" t="s">
        <v>382</v>
      </c>
      <c r="D179" s="186" t="s">
        <v>450</v>
      </c>
      <c r="E179" s="185" t="s">
        <v>45</v>
      </c>
      <c r="F179" s="185" t="s">
        <v>78</v>
      </c>
      <c r="G179" s="185" t="s">
        <v>987</v>
      </c>
      <c r="H179" s="255" t="s">
        <v>986</v>
      </c>
      <c r="I179" s="255" t="s">
        <v>985</v>
      </c>
      <c r="J179" s="191"/>
      <c r="K179" s="185">
        <v>1</v>
      </c>
      <c r="L179" s="211">
        <f>+IF(K179=1,0.2,(+IF(K179=2,0.4,+IF(K179=3,0.6,+IF(K179=4,0.8,+IF(K179=5,1,FALSE))))))</f>
        <v>0.2</v>
      </c>
      <c r="M179" s="207" t="s">
        <v>453</v>
      </c>
      <c r="N179" s="207" t="s">
        <v>453</v>
      </c>
      <c r="O179" s="207" t="s">
        <v>453</v>
      </c>
      <c r="P179" s="207" t="s">
        <v>453</v>
      </c>
      <c r="Q179" s="207" t="s">
        <v>452</v>
      </c>
      <c r="R179" s="207" t="s">
        <v>452</v>
      </c>
      <c r="S179" s="207" t="s">
        <v>453</v>
      </c>
      <c r="T179" s="207" t="s">
        <v>453</v>
      </c>
      <c r="U179" s="207" t="s">
        <v>452</v>
      </c>
      <c r="V179" s="207" t="s">
        <v>453</v>
      </c>
      <c r="W179" s="209" t="str">
        <f>+IF((COUNTIF(M179:V181,"SI")&lt;4),"3",(IF((COUNTIF(M179:V181,"SI")&gt;7),"5",(IF((COUNTIF(M179:V181,"SI")=4),"4",(IF((COUNTIF(M179:V181,"SI")=5),"4",(IF((COUNTIF(M179:V181,"SI")=6),"4",(IF((COUNTIF(M179:V181,"SI")=7),"4","NO REGISTRA")))))))))))</f>
        <v>3</v>
      </c>
      <c r="X179" s="211">
        <f>+IF((W179="3"),0.6,IF((W179="4"),0.8,IF((W179="5"),1,"NO REGISTRA")))</f>
        <v>0.6</v>
      </c>
      <c r="Y179" s="209" t="str">
        <f>+IF(AND(X179=100%,L179&gt;=20%,L179&lt;=100%),"EXTREMO",IF(AND(X179=80%,L179&gt;=20%,L179&lt;=100%),"ALTO",(IF(AND(X179&gt;=20%,X179&lt;=60%,L179=100%),"ALTO",(IF(AND(X179=60%,L179=80%),"ALTO",(IF(AND(X179=60%,L179&gt;=20%,L179&lt;=60%),"MODERADO",(IF(AND(X179=40%,L179&gt;=40%,L179&lt;=80%),"MODERADO",(IF(AND(X179=20%,L179&gt;=60%,L179&lt;=80%),"MODERADO",IF(AND(X179=40%,L179=20%),"BAJO",(IF(AND(X179=20%,L179&gt;=20%,L179&lt;=40%),"BAJO","NO REGISTRA")))))))))))))))</f>
        <v>MODERADO</v>
      </c>
      <c r="Z179" s="107" t="s">
        <v>984</v>
      </c>
      <c r="AA179" s="109" t="s">
        <v>15</v>
      </c>
      <c r="AB179" s="109" t="s">
        <v>11</v>
      </c>
      <c r="AC179" s="110">
        <f t="shared" si="43"/>
        <v>0.15</v>
      </c>
      <c r="AD179" s="109" t="s">
        <v>267</v>
      </c>
      <c r="AE179" s="110">
        <f t="shared" si="44"/>
        <v>0.15</v>
      </c>
      <c r="AF179" s="109" t="s">
        <v>268</v>
      </c>
      <c r="AG179" s="110">
        <f t="shared" si="45"/>
        <v>0.15</v>
      </c>
      <c r="AH179" s="109" t="s">
        <v>458</v>
      </c>
      <c r="AI179" s="110">
        <f t="shared" si="46"/>
        <v>0.15</v>
      </c>
      <c r="AJ179" s="122" t="s">
        <v>459</v>
      </c>
      <c r="AK179" s="161">
        <f t="shared" si="47"/>
        <v>0.1</v>
      </c>
      <c r="AL179" s="162" t="s">
        <v>283</v>
      </c>
      <c r="AM179" s="161">
        <f t="shared" si="48"/>
        <v>0.15</v>
      </c>
      <c r="AN179" s="122" t="s">
        <v>460</v>
      </c>
      <c r="AO179" s="161">
        <f t="shared" si="49"/>
        <v>0.15</v>
      </c>
      <c r="AP179" s="120">
        <f t="shared" si="50"/>
        <v>1</v>
      </c>
      <c r="AQ179" s="215">
        <f>AVERAGEIF(AA179:AA181,"&lt;&gt;",AP179:AP181)</f>
        <v>1</v>
      </c>
      <c r="AR179" s="200" t="str">
        <f>IF(AQ179=100%,"FUERTE",IF(AND(AQ179&lt;99%,AQ179&gt;=50%),"MODERADO","DEBIL"))</f>
        <v>FUERTE</v>
      </c>
      <c r="AS179" s="218">
        <f>IFERROR(IF(VLOOKUP("PROBABILIDAD",AA179:AA181,1,FALSE)="PROBABILIDAD",1,0),0)</f>
        <v>1</v>
      </c>
      <c r="AT179" s="200">
        <f>IF(AND(AR179="FUERTE",AS179=1),40%,IF(AND(AR179="MODERADO",AS179=1),20%,0))</f>
        <v>0.4</v>
      </c>
      <c r="AU179" s="203">
        <f>L179-AT179</f>
        <v>-0.2</v>
      </c>
      <c r="AV179" s="203">
        <f>X179</f>
        <v>0.6</v>
      </c>
      <c r="AW179" s="193" t="str">
        <f t="shared" ref="AW179" si="52">+IF(AND(AV179&gt;80%,AV179&lt;=100%,AU179&gt;=0%,AU179&lt;=100%),"EXTREMO",(IF(AND(AV179&gt;60%,AV179&lt;=80%,AU179&gt;=0%,AU179&lt;=100%),"ALTO",(IF(AND(AV179&gt;40%,AV179&lt;=60%,AU179&gt;60%,AU179&lt;=100%),"ALTO",(IF(AND(AV179&gt;=0%,AV179&lt;=40%,AU179&gt;80%,AU179&lt;=100%),"ALTO",(IF(AND(AV179&gt;40%,AV179&lt;=60%,AU179&gt;=0%,AU179&lt;=60%),"MODERADO",(IF(AND(AV179&gt;20%,AV179&lt;=40%,AU179&gt;20%,AU179&lt;=80%),"MODERADO",(IF(AND(AV179&gt;=0%,AV179&lt;=20%,AU179&gt;40%,AU179&lt;=80%),"MODERADO",(IF(AND(AV179&gt;=0%,AV179&lt;=40%,AU179&gt;=0%,AU179&lt;=20%),"BAJO",(IF(AND(AV179&gt;=0%,AV179&lt;=20%,AU179&gt;20%,AU179&lt;=40%),"BAJO","NO REGISTRA")))))))))))))))))</f>
        <v>NO REGISTRA</v>
      </c>
      <c r="AX179" s="194"/>
      <c r="AY179" s="189" t="s">
        <v>490</v>
      </c>
      <c r="AZ179" s="185" t="s">
        <v>983</v>
      </c>
      <c r="BA179" s="188" t="s">
        <v>382</v>
      </c>
      <c r="BB179" s="185" t="s">
        <v>982</v>
      </c>
      <c r="BC179" s="255" t="s">
        <v>974</v>
      </c>
      <c r="BD179" s="255" t="s">
        <v>973</v>
      </c>
      <c r="BE179" s="188"/>
    </row>
    <row r="180" spans="1:57" ht="59.25" customHeight="1" thickBot="1" x14ac:dyDescent="0.3">
      <c r="A180" s="209"/>
      <c r="B180" s="263"/>
      <c r="C180" s="185"/>
      <c r="D180" s="254"/>
      <c r="E180" s="185"/>
      <c r="F180" s="185"/>
      <c r="G180" s="185"/>
      <c r="H180" s="255"/>
      <c r="I180" s="255"/>
      <c r="J180" s="191"/>
      <c r="K180" s="185"/>
      <c r="L180" s="211"/>
      <c r="M180" s="207"/>
      <c r="N180" s="207"/>
      <c r="O180" s="207"/>
      <c r="P180" s="207"/>
      <c r="Q180" s="207"/>
      <c r="R180" s="207"/>
      <c r="S180" s="207"/>
      <c r="T180" s="207"/>
      <c r="U180" s="207"/>
      <c r="V180" s="207"/>
      <c r="W180" s="209"/>
      <c r="X180" s="211"/>
      <c r="Y180" s="209"/>
      <c r="Z180" s="117" t="s">
        <v>981</v>
      </c>
      <c r="AA180" s="104" t="s">
        <v>15</v>
      </c>
      <c r="AB180" s="104" t="s">
        <v>11</v>
      </c>
      <c r="AC180" s="108">
        <f t="shared" si="43"/>
        <v>0.15</v>
      </c>
      <c r="AD180" s="104" t="s">
        <v>267</v>
      </c>
      <c r="AE180" s="108">
        <f t="shared" si="44"/>
        <v>0.15</v>
      </c>
      <c r="AF180" s="109" t="s">
        <v>268</v>
      </c>
      <c r="AG180" s="110">
        <f t="shared" si="45"/>
        <v>0.15</v>
      </c>
      <c r="AH180" s="109" t="s">
        <v>458</v>
      </c>
      <c r="AI180" s="110">
        <f t="shared" si="46"/>
        <v>0.15</v>
      </c>
      <c r="AJ180" s="111" t="s">
        <v>459</v>
      </c>
      <c r="AK180" s="112">
        <f t="shared" si="47"/>
        <v>0.1</v>
      </c>
      <c r="AL180" s="113" t="s">
        <v>283</v>
      </c>
      <c r="AM180" s="112">
        <f t="shared" si="48"/>
        <v>0.15</v>
      </c>
      <c r="AN180" s="111" t="s">
        <v>460</v>
      </c>
      <c r="AO180" s="112">
        <f t="shared" si="49"/>
        <v>0.15</v>
      </c>
      <c r="AP180" s="114">
        <f t="shared" si="50"/>
        <v>1</v>
      </c>
      <c r="AQ180" s="215"/>
      <c r="AR180" s="200"/>
      <c r="AS180" s="218"/>
      <c r="AT180" s="200"/>
      <c r="AU180" s="203"/>
      <c r="AV180" s="203"/>
      <c r="AW180" s="195"/>
      <c r="AX180" s="196"/>
      <c r="AY180" s="205"/>
      <c r="AZ180" s="185"/>
      <c r="BA180" s="188"/>
      <c r="BB180" s="185"/>
      <c r="BC180" s="255"/>
      <c r="BD180" s="255"/>
      <c r="BE180" s="188"/>
    </row>
    <row r="181" spans="1:57" ht="59.25" customHeight="1" thickBot="1" x14ac:dyDescent="0.3">
      <c r="A181" s="210"/>
      <c r="B181" s="264"/>
      <c r="C181" s="186"/>
      <c r="D181" s="254"/>
      <c r="E181" s="186"/>
      <c r="F181" s="186"/>
      <c r="G181" s="186"/>
      <c r="H181" s="256"/>
      <c r="I181" s="256"/>
      <c r="J181" s="192"/>
      <c r="K181" s="186"/>
      <c r="L181" s="212"/>
      <c r="M181" s="208"/>
      <c r="N181" s="208"/>
      <c r="O181" s="208"/>
      <c r="P181" s="208"/>
      <c r="Q181" s="208"/>
      <c r="R181" s="208"/>
      <c r="S181" s="208"/>
      <c r="T181" s="208"/>
      <c r="U181" s="208"/>
      <c r="V181" s="208"/>
      <c r="W181" s="210"/>
      <c r="X181" s="212"/>
      <c r="Y181" s="210"/>
      <c r="Z181" s="117" t="s">
        <v>7</v>
      </c>
      <c r="AA181" s="104"/>
      <c r="AB181" s="104"/>
      <c r="AC181" s="108" t="b">
        <f t="shared" si="43"/>
        <v>0</v>
      </c>
      <c r="AD181" s="104"/>
      <c r="AE181" s="108" t="b">
        <f t="shared" si="44"/>
        <v>0</v>
      </c>
      <c r="AF181" s="109"/>
      <c r="AG181" s="110" t="b">
        <f t="shared" si="45"/>
        <v>0</v>
      </c>
      <c r="AH181" s="109"/>
      <c r="AI181" s="110" t="b">
        <f t="shared" si="46"/>
        <v>0</v>
      </c>
      <c r="AJ181" s="111"/>
      <c r="AK181" s="112" t="b">
        <f t="shared" si="47"/>
        <v>0</v>
      </c>
      <c r="AL181" s="113"/>
      <c r="AM181" s="112" t="b">
        <f t="shared" si="48"/>
        <v>0</v>
      </c>
      <c r="AN181" s="111"/>
      <c r="AO181" s="112" t="b">
        <f t="shared" si="49"/>
        <v>0</v>
      </c>
      <c r="AP181" s="114">
        <f t="shared" si="50"/>
        <v>0</v>
      </c>
      <c r="AQ181" s="216"/>
      <c r="AR181" s="201"/>
      <c r="AS181" s="219"/>
      <c r="AT181" s="201"/>
      <c r="AU181" s="204"/>
      <c r="AV181" s="204"/>
      <c r="AW181" s="197"/>
      <c r="AX181" s="198"/>
      <c r="AY181" s="205"/>
      <c r="AZ181" s="186"/>
      <c r="BA181" s="189"/>
      <c r="BB181" s="186"/>
      <c r="BC181" s="256"/>
      <c r="BD181" s="256"/>
      <c r="BE181" s="189"/>
    </row>
    <row r="182" spans="1:57" ht="59.25" customHeight="1" thickBot="1" x14ac:dyDescent="0.3">
      <c r="A182" s="213" t="str">
        <f>IF(C182&lt;&gt;"",VLOOKUP(C182,'Codificacion Riesgos'!$C$50:$D$113,2,FALSE)&amp;"-"&amp;B182,"")</f>
        <v>DP-2</v>
      </c>
      <c r="B182" s="262">
        <v>2</v>
      </c>
      <c r="C182" s="184" t="s">
        <v>382</v>
      </c>
      <c r="D182" s="254" t="s">
        <v>450</v>
      </c>
      <c r="E182" s="185" t="s">
        <v>45</v>
      </c>
      <c r="F182" s="184" t="s">
        <v>78</v>
      </c>
      <c r="G182" s="184" t="s">
        <v>980</v>
      </c>
      <c r="H182" s="185" t="s">
        <v>979</v>
      </c>
      <c r="I182" s="185" t="s">
        <v>978</v>
      </c>
      <c r="J182" s="191"/>
      <c r="K182" s="185">
        <v>1</v>
      </c>
      <c r="L182" s="211">
        <f>+IF(K182=1,0.2,(+IF(K182=2,0.4,+IF(K182=3,0.6,+IF(K182=4,0.8,+IF(K182=5,1,FALSE))))))</f>
        <v>0.2</v>
      </c>
      <c r="M182" s="206" t="s">
        <v>453</v>
      </c>
      <c r="N182" s="206" t="s">
        <v>453</v>
      </c>
      <c r="O182" s="206" t="s">
        <v>453</v>
      </c>
      <c r="P182" s="206" t="s">
        <v>453</v>
      </c>
      <c r="Q182" s="206" t="s">
        <v>452</v>
      </c>
      <c r="R182" s="206" t="s">
        <v>452</v>
      </c>
      <c r="S182" s="206" t="s">
        <v>453</v>
      </c>
      <c r="T182" s="206" t="s">
        <v>453</v>
      </c>
      <c r="U182" s="206" t="s">
        <v>452</v>
      </c>
      <c r="V182" s="206" t="s">
        <v>453</v>
      </c>
      <c r="W182" s="209" t="str">
        <f>+IF((COUNTIF(M182:V184,"SI")&lt;4),"3",(IF((COUNTIF(M182:V184,"SI")&gt;7),"5",(IF((COUNTIF(M182:V184,"SI")=4),"4",(IF((COUNTIF(M182:V184,"SI")=5),"4",(IF((COUNTIF(M182:V184,"SI")=6),"4",(IF((COUNTIF(M182:V184,"SI")=7),"4","NO REGISTRA")))))))))))</f>
        <v>3</v>
      </c>
      <c r="X182" s="211">
        <f>+IF((W182="3"),0.6,IF((W182="4"),0.8,IF((W182="5"),1,"NO REGISTRA")))</f>
        <v>0.6</v>
      </c>
      <c r="Y182" s="213" t="str">
        <f>+IF(AND(X182=100%,L182&gt;=20%,L182&lt;=100%),"EXTREMO",IF(AND(X182=80%,L182&gt;=20%,L182&lt;=100%),"ALTO",(IF(AND(X182&gt;=20%,X182&lt;=60%,L182=100%),"ALTO",(IF(AND(X182=60%,L182=80%),"ALTO",(IF(AND(X182=60%,L182&gt;=20%,L182&lt;=60%),"MODERADO",(IF(AND(X182=40%,L182&gt;=40%,L182&lt;=80%),"MODERADO",(IF(AND(X182=20%,L182&gt;=60%,L182&lt;=80%),"MODERADO",IF(AND(X182=40%,L182=20%),"BAJO",(IF(AND(X182=20%,L182&gt;=20%,L182&lt;=40%),"BAJO","NO REGISTRA")))))))))))))))</f>
        <v>MODERADO</v>
      </c>
      <c r="Z182" s="107" t="s">
        <v>977</v>
      </c>
      <c r="AA182" s="104" t="s">
        <v>15</v>
      </c>
      <c r="AB182" s="104" t="s">
        <v>11</v>
      </c>
      <c r="AC182" s="108">
        <f t="shared" si="43"/>
        <v>0.15</v>
      </c>
      <c r="AD182" s="104" t="s">
        <v>267</v>
      </c>
      <c r="AE182" s="108">
        <f t="shared" si="44"/>
        <v>0.15</v>
      </c>
      <c r="AF182" s="109" t="s">
        <v>268</v>
      </c>
      <c r="AG182" s="110">
        <f t="shared" si="45"/>
        <v>0.15</v>
      </c>
      <c r="AH182" s="109" t="s">
        <v>458</v>
      </c>
      <c r="AI182" s="110">
        <f t="shared" si="46"/>
        <v>0.15</v>
      </c>
      <c r="AJ182" s="111" t="s">
        <v>459</v>
      </c>
      <c r="AK182" s="112">
        <f t="shared" si="47"/>
        <v>0.1</v>
      </c>
      <c r="AL182" s="113" t="s">
        <v>283</v>
      </c>
      <c r="AM182" s="112">
        <f t="shared" si="48"/>
        <v>0.15</v>
      </c>
      <c r="AN182" s="111" t="s">
        <v>460</v>
      </c>
      <c r="AO182" s="112">
        <f t="shared" si="49"/>
        <v>0.15</v>
      </c>
      <c r="AP182" s="114">
        <f t="shared" si="50"/>
        <v>1</v>
      </c>
      <c r="AQ182" s="214">
        <f>AVERAGEIF(AA182:AA184,"&lt;&gt;",AP182:AP184)</f>
        <v>1</v>
      </c>
      <c r="AR182" s="199" t="str">
        <f>IF(AQ182=100%,"FUERTE",IF(AND(AQ182&lt;99%,AQ182&gt;=50%),"MODERADO","DEBIL"))</f>
        <v>FUERTE</v>
      </c>
      <c r="AS182" s="217">
        <f>IFERROR(IF(VLOOKUP("PROBABILIDAD",AA182:AA184,1,FALSE)="PROBABILIDAD",1,0),0)</f>
        <v>1</v>
      </c>
      <c r="AT182" s="199">
        <f>IF(AND(AR182="FUERTE",AS182=1),40%,IF(AND(AR182="MODERADO",AS182=1),20%,0))</f>
        <v>0.4</v>
      </c>
      <c r="AU182" s="202">
        <f>L182-AT182</f>
        <v>-0.2</v>
      </c>
      <c r="AV182" s="202">
        <f>X182</f>
        <v>0.6</v>
      </c>
      <c r="AW182" s="193" t="str">
        <f t="shared" ref="AW182" si="53">+IF(AND(AV182&gt;80%,AV182&lt;=100%,AU182&gt;=0%,AU182&lt;=100%),"EXTREMO",(IF(AND(AV182&gt;60%,AV182&lt;=80%,AU182&gt;=0%,AU182&lt;=100%),"ALTO",(IF(AND(AV182&gt;40%,AV182&lt;=60%,AU182&gt;60%,AU182&lt;=100%),"ALTO",(IF(AND(AV182&gt;=0%,AV182&lt;=40%,AU182&gt;80%,AU182&lt;=100%),"ALTO",(IF(AND(AV182&gt;40%,AV182&lt;=60%,AU182&gt;=0%,AU182&lt;=60%),"MODERADO",(IF(AND(AV182&gt;20%,AV182&lt;=40%,AU182&gt;20%,AU182&lt;=80%),"MODERADO",(IF(AND(AV182&gt;=0%,AV182&lt;=20%,AU182&gt;40%,AU182&lt;=80%),"MODERADO",(IF(AND(AV182&gt;=0%,AV182&lt;=40%,AU182&gt;=0%,AU182&lt;=20%),"BAJO",(IF(AND(AV182&gt;=0%,AV182&lt;=20%,AU182&gt;20%,AU182&lt;=40%),"BAJO","NO REGISTRA")))))))))))))))))</f>
        <v>NO REGISTRA</v>
      </c>
      <c r="AX182" s="194"/>
      <c r="AY182" s="205" t="s">
        <v>490</v>
      </c>
      <c r="AZ182" s="184" t="s">
        <v>976</v>
      </c>
      <c r="BA182" s="187" t="s">
        <v>382</v>
      </c>
      <c r="BB182" s="184" t="s">
        <v>975</v>
      </c>
      <c r="BC182" s="187" t="s">
        <v>974</v>
      </c>
      <c r="BD182" s="261" t="s">
        <v>973</v>
      </c>
      <c r="BE182" s="187"/>
    </row>
    <row r="183" spans="1:57" ht="59.25" customHeight="1" thickBot="1" x14ac:dyDescent="0.3">
      <c r="A183" s="209"/>
      <c r="B183" s="263"/>
      <c r="C183" s="185"/>
      <c r="D183" s="254"/>
      <c r="E183" s="185"/>
      <c r="F183" s="185"/>
      <c r="G183" s="185"/>
      <c r="H183" s="185"/>
      <c r="I183" s="185"/>
      <c r="J183" s="191"/>
      <c r="K183" s="185"/>
      <c r="L183" s="211"/>
      <c r="M183" s="207"/>
      <c r="N183" s="207"/>
      <c r="O183" s="207"/>
      <c r="P183" s="207"/>
      <c r="Q183" s="207"/>
      <c r="R183" s="207"/>
      <c r="S183" s="207"/>
      <c r="T183" s="207"/>
      <c r="U183" s="207"/>
      <c r="V183" s="207"/>
      <c r="W183" s="209"/>
      <c r="X183" s="211"/>
      <c r="Y183" s="209"/>
      <c r="Z183" s="117" t="s">
        <v>972</v>
      </c>
      <c r="AA183" s="104" t="s">
        <v>15</v>
      </c>
      <c r="AB183" s="104" t="s">
        <v>11</v>
      </c>
      <c r="AC183" s="108">
        <f t="shared" si="43"/>
        <v>0.15</v>
      </c>
      <c r="AD183" s="104" t="s">
        <v>267</v>
      </c>
      <c r="AE183" s="108">
        <f t="shared" si="44"/>
        <v>0.15</v>
      </c>
      <c r="AF183" s="109" t="s">
        <v>268</v>
      </c>
      <c r="AG183" s="110">
        <f t="shared" si="45"/>
        <v>0.15</v>
      </c>
      <c r="AH183" s="109" t="s">
        <v>458</v>
      </c>
      <c r="AI183" s="110">
        <f t="shared" si="46"/>
        <v>0.15</v>
      </c>
      <c r="AJ183" s="111" t="s">
        <v>459</v>
      </c>
      <c r="AK183" s="112">
        <f t="shared" si="47"/>
        <v>0.1</v>
      </c>
      <c r="AL183" s="113" t="s">
        <v>283</v>
      </c>
      <c r="AM183" s="112">
        <f t="shared" si="48"/>
        <v>0.15</v>
      </c>
      <c r="AN183" s="111" t="s">
        <v>460</v>
      </c>
      <c r="AO183" s="112">
        <f t="shared" si="49"/>
        <v>0.15</v>
      </c>
      <c r="AP183" s="114">
        <f t="shared" si="50"/>
        <v>1</v>
      </c>
      <c r="AQ183" s="215"/>
      <c r="AR183" s="200"/>
      <c r="AS183" s="218"/>
      <c r="AT183" s="200"/>
      <c r="AU183" s="203"/>
      <c r="AV183" s="203"/>
      <c r="AW183" s="195"/>
      <c r="AX183" s="196"/>
      <c r="AY183" s="205"/>
      <c r="AZ183" s="185"/>
      <c r="BA183" s="188"/>
      <c r="BB183" s="185"/>
      <c r="BC183" s="188"/>
      <c r="BD183" s="255"/>
      <c r="BE183" s="188"/>
    </row>
    <row r="184" spans="1:57" ht="59.25" customHeight="1" thickBot="1" x14ac:dyDescent="0.3">
      <c r="A184" s="210"/>
      <c r="B184" s="264"/>
      <c r="C184" s="186"/>
      <c r="D184" s="254"/>
      <c r="E184" s="186"/>
      <c r="F184" s="186"/>
      <c r="G184" s="186"/>
      <c r="H184" s="186"/>
      <c r="I184" s="186"/>
      <c r="J184" s="192"/>
      <c r="K184" s="186"/>
      <c r="L184" s="212"/>
      <c r="M184" s="208"/>
      <c r="N184" s="208"/>
      <c r="O184" s="208"/>
      <c r="P184" s="208"/>
      <c r="Q184" s="208"/>
      <c r="R184" s="208"/>
      <c r="S184" s="208"/>
      <c r="T184" s="208"/>
      <c r="U184" s="208"/>
      <c r="V184" s="208"/>
      <c r="W184" s="210"/>
      <c r="X184" s="212"/>
      <c r="Y184" s="210"/>
      <c r="Z184" s="117" t="s">
        <v>7</v>
      </c>
      <c r="AA184" s="104"/>
      <c r="AB184" s="104"/>
      <c r="AC184" s="108" t="b">
        <f t="shared" si="43"/>
        <v>0</v>
      </c>
      <c r="AD184" s="104"/>
      <c r="AE184" s="108" t="b">
        <f t="shared" si="44"/>
        <v>0</v>
      </c>
      <c r="AF184" s="109"/>
      <c r="AG184" s="110" t="b">
        <f t="shared" si="45"/>
        <v>0</v>
      </c>
      <c r="AH184" s="109"/>
      <c r="AI184" s="110" t="b">
        <f t="shared" si="46"/>
        <v>0</v>
      </c>
      <c r="AJ184" s="111"/>
      <c r="AK184" s="112" t="b">
        <f t="shared" si="47"/>
        <v>0</v>
      </c>
      <c r="AL184" s="113"/>
      <c r="AM184" s="112" t="b">
        <f t="shared" si="48"/>
        <v>0</v>
      </c>
      <c r="AN184" s="111"/>
      <c r="AO184" s="112" t="b">
        <f t="shared" si="49"/>
        <v>0</v>
      </c>
      <c r="AP184" s="114">
        <f t="shared" si="50"/>
        <v>0</v>
      </c>
      <c r="AQ184" s="216"/>
      <c r="AR184" s="201"/>
      <c r="AS184" s="219"/>
      <c r="AT184" s="201"/>
      <c r="AU184" s="204"/>
      <c r="AV184" s="204"/>
      <c r="AW184" s="197"/>
      <c r="AX184" s="198"/>
      <c r="AY184" s="205"/>
      <c r="AZ184" s="186"/>
      <c r="BA184" s="189"/>
      <c r="BB184" s="186"/>
      <c r="BC184" s="189"/>
      <c r="BD184" s="256"/>
      <c r="BE184" s="189"/>
    </row>
    <row r="185" spans="1:57" ht="59.25" customHeight="1" thickBot="1" x14ac:dyDescent="0.3">
      <c r="A185" s="213" t="str">
        <f>IF(C185&lt;&gt;"",VLOOKUP(C185,'Codificacion Riesgos'!$C$50:$D$113,2,FALSE)&amp;"-"&amp;B185,"")</f>
        <v>DT-1</v>
      </c>
      <c r="B185" s="262">
        <v>1</v>
      </c>
      <c r="C185" s="184" t="s">
        <v>384</v>
      </c>
      <c r="D185" s="186" t="s">
        <v>450</v>
      </c>
      <c r="E185" s="185" t="s">
        <v>49</v>
      </c>
      <c r="F185" s="185" t="s">
        <v>78</v>
      </c>
      <c r="G185" s="185" t="s">
        <v>1004</v>
      </c>
      <c r="H185" s="185" t="s">
        <v>1003</v>
      </c>
      <c r="I185" s="185" t="s">
        <v>1002</v>
      </c>
      <c r="J185" s="191"/>
      <c r="K185" s="185">
        <v>1</v>
      </c>
      <c r="L185" s="362">
        <f>+IF(K185=1,0.2,(+IF(K185=2,0.4,+IF(K185=3,0.6,+IF(K185=4,0.8,+IF(K185=5,1,FALSE))))))</f>
        <v>0.2</v>
      </c>
      <c r="M185" s="207" t="s">
        <v>452</v>
      </c>
      <c r="N185" s="207" t="s">
        <v>452</v>
      </c>
      <c r="O185" s="207" t="s">
        <v>452</v>
      </c>
      <c r="P185" s="207" t="s">
        <v>452</v>
      </c>
      <c r="Q185" s="207" t="s">
        <v>452</v>
      </c>
      <c r="R185" s="207" t="s">
        <v>452</v>
      </c>
      <c r="S185" s="207" t="s">
        <v>453</v>
      </c>
      <c r="T185" s="207" t="s">
        <v>453</v>
      </c>
      <c r="U185" s="207" t="s">
        <v>452</v>
      </c>
      <c r="V185" s="207" t="s">
        <v>453</v>
      </c>
      <c r="W185" s="360" t="str">
        <f>+IF((COUNTIF(M185:V187,"SI")&lt;4),"3",(IF((COUNTIF(M185:V187,"SI")&gt;7),"5",(IF((COUNTIF(M185:V187,"SI")=4),"4",(IF((COUNTIF(M185:V187,"SI")=5),"4",(IF((COUNTIF(M185:V187,"SI")=6),"4",(IF((COUNTIF(M185:V187,"SI")=7),"4","NO REGISTRA")))))))))))</f>
        <v>4</v>
      </c>
      <c r="X185" s="362">
        <f>+IF((W185="3"),0.6,IF((W185="4"),0.8,IF((W185="5"),1,"NO REGISTRA")))</f>
        <v>0.8</v>
      </c>
      <c r="Y185" s="360" t="str">
        <f>+IF(AND(X185=100%,L185&gt;=20%,L185&lt;=100%),"EXTREMO",IF(AND(X185=80%,L185&gt;=20%,L185&lt;=100%),"ALTO",(IF(AND(X185&gt;=20%,X185&lt;=60%,L185=100%),"ALTO",(IF(AND(X185=60%,L185=80%),"ALTO",(IF(AND(X185=60%,L185&gt;=20%,L185&lt;=60%),"MODERADO",(IF(AND(X185=40%,L185&gt;=40%,L185&lt;=80%),"MODERADO",(IF(AND(X185=20%,L185&gt;=60%,L185&lt;=80%),"MODERADO",IF(AND(X185=40%,L185=20%),"BAJO",(IF(AND(X185=20%,L185&gt;=20%,L185&lt;=40%),"BAJO","NO REGISTRA")))))))))))))))</f>
        <v>ALTO</v>
      </c>
      <c r="Z185" s="107"/>
      <c r="AA185" s="109"/>
      <c r="AB185" s="109"/>
      <c r="AC185" s="172" t="b">
        <f t="shared" si="43"/>
        <v>0</v>
      </c>
      <c r="AD185" s="109"/>
      <c r="AE185" s="172" t="b">
        <f t="shared" si="44"/>
        <v>0</v>
      </c>
      <c r="AF185" s="109"/>
      <c r="AG185" s="172" t="b">
        <f t="shared" si="45"/>
        <v>0</v>
      </c>
      <c r="AH185" s="109"/>
      <c r="AI185" s="172" t="b">
        <f t="shared" si="46"/>
        <v>0</v>
      </c>
      <c r="AJ185" s="122"/>
      <c r="AK185" s="173" t="b">
        <f t="shared" si="47"/>
        <v>0</v>
      </c>
      <c r="AL185" s="162"/>
      <c r="AM185" s="173" t="b">
        <f t="shared" si="48"/>
        <v>0</v>
      </c>
      <c r="AN185" s="122"/>
      <c r="AO185" s="173" t="b">
        <f t="shared" si="49"/>
        <v>0</v>
      </c>
      <c r="AP185" s="174">
        <f t="shared" si="50"/>
        <v>0</v>
      </c>
      <c r="AQ185" s="364">
        <f>AVERAGEIF(AA185:AA187,"&lt;&gt;",AP185:AP187)</f>
        <v>1</v>
      </c>
      <c r="AR185" s="366" t="str">
        <f>IF(AQ185=100%,"FUERTE",IF(AND(AQ185&lt;99%,AQ185&gt;=50%),"MODERADO","DEBIL"))</f>
        <v>FUERTE</v>
      </c>
      <c r="AS185" s="368">
        <f>IFERROR(IF(VLOOKUP("PROBABILIDAD",AA185:AA187,1,FALSE)="PROBABILIDAD",1,0),0)</f>
        <v>1</v>
      </c>
      <c r="AT185" s="366">
        <f>IF(AND(AR185="FUERTE",AS185=1),40%,IF(AND(AR185="MODERADO",AS185=1),20%,0))</f>
        <v>0.4</v>
      </c>
      <c r="AU185" s="370">
        <f>L185-AT185</f>
        <v>-0.2</v>
      </c>
      <c r="AV185" s="370">
        <f>X185</f>
        <v>0.8</v>
      </c>
      <c r="AW185" s="193" t="str">
        <f t="shared" ref="AW185" si="54">+IF(AND(AV185&gt;80%,AV185&lt;=100%,AU185&gt;=0%,AU185&lt;=100%),"EXTREMO",(IF(AND(AV185&gt;60%,AV185&lt;=80%,AU185&gt;=0%,AU185&lt;=100%),"ALTO",(IF(AND(AV185&gt;40%,AV185&lt;=60%,AU185&gt;60%,AU185&lt;=100%),"ALTO",(IF(AND(AV185&gt;=0%,AV185&lt;=40%,AU185&gt;80%,AU185&lt;=100%),"ALTO",(IF(AND(AV185&gt;40%,AV185&lt;=60%,AU185&gt;=0%,AU185&lt;=60%),"MODERADO",(IF(AND(AV185&gt;20%,AV185&lt;=40%,AU185&gt;20%,AU185&lt;=80%),"MODERADO",(IF(AND(AV185&gt;=0%,AV185&lt;=20%,AU185&gt;40%,AU185&lt;=80%),"MODERADO",(IF(AND(AV185&gt;=0%,AV185&lt;=40%,AU185&gt;=0%,AU185&lt;=20%),"BAJO",(IF(AND(AV185&gt;=0%,AV185&lt;=20%,AU185&gt;20%,AU185&lt;=40%),"BAJO","NO REGISTRA")))))))))))))))))</f>
        <v>NO REGISTRA</v>
      </c>
      <c r="AX185" s="194"/>
      <c r="AY185" s="189" t="s">
        <v>461</v>
      </c>
      <c r="AZ185" s="185" t="s">
        <v>1001</v>
      </c>
      <c r="BA185" s="188" t="s">
        <v>384</v>
      </c>
      <c r="BB185" s="185" t="s">
        <v>1000</v>
      </c>
      <c r="BC185" s="185" t="s">
        <v>999</v>
      </c>
      <c r="BD185" s="188" t="s">
        <v>990</v>
      </c>
      <c r="BE185" s="188"/>
    </row>
    <row r="186" spans="1:57" ht="59.25" customHeight="1" thickBot="1" x14ac:dyDescent="0.3">
      <c r="A186" s="209"/>
      <c r="B186" s="263"/>
      <c r="C186" s="185"/>
      <c r="D186" s="254"/>
      <c r="E186" s="185"/>
      <c r="F186" s="185"/>
      <c r="G186" s="185"/>
      <c r="H186" s="185"/>
      <c r="I186" s="185"/>
      <c r="J186" s="191"/>
      <c r="K186" s="185"/>
      <c r="L186" s="362"/>
      <c r="M186" s="207"/>
      <c r="N186" s="207"/>
      <c r="O186" s="207"/>
      <c r="P186" s="207"/>
      <c r="Q186" s="207"/>
      <c r="R186" s="207"/>
      <c r="S186" s="207"/>
      <c r="T186" s="207"/>
      <c r="U186" s="207"/>
      <c r="V186" s="207"/>
      <c r="W186" s="360"/>
      <c r="X186" s="362"/>
      <c r="Y186" s="360"/>
      <c r="Z186" s="117" t="s">
        <v>998</v>
      </c>
      <c r="AA186" s="104" t="s">
        <v>15</v>
      </c>
      <c r="AB186" s="104" t="s">
        <v>11</v>
      </c>
      <c r="AC186" s="175">
        <f t="shared" si="43"/>
        <v>0.15</v>
      </c>
      <c r="AD186" s="104" t="s">
        <v>267</v>
      </c>
      <c r="AE186" s="175">
        <f t="shared" si="44"/>
        <v>0.15</v>
      </c>
      <c r="AF186" s="109" t="s">
        <v>268</v>
      </c>
      <c r="AG186" s="172">
        <f t="shared" si="45"/>
        <v>0.15</v>
      </c>
      <c r="AH186" s="109" t="s">
        <v>458</v>
      </c>
      <c r="AI186" s="172">
        <f t="shared" si="46"/>
        <v>0.15</v>
      </c>
      <c r="AJ186" s="111" t="s">
        <v>459</v>
      </c>
      <c r="AK186" s="176">
        <f t="shared" si="47"/>
        <v>0.1</v>
      </c>
      <c r="AL186" s="113" t="s">
        <v>283</v>
      </c>
      <c r="AM186" s="176">
        <f t="shared" si="48"/>
        <v>0.15</v>
      </c>
      <c r="AN186" s="111" t="s">
        <v>460</v>
      </c>
      <c r="AO186" s="176">
        <f t="shared" si="49"/>
        <v>0.15</v>
      </c>
      <c r="AP186" s="177">
        <f t="shared" si="50"/>
        <v>1</v>
      </c>
      <c r="AQ186" s="364"/>
      <c r="AR186" s="366"/>
      <c r="AS186" s="368"/>
      <c r="AT186" s="366"/>
      <c r="AU186" s="370"/>
      <c r="AV186" s="370"/>
      <c r="AW186" s="195"/>
      <c r="AX186" s="196"/>
      <c r="AY186" s="205"/>
      <c r="AZ186" s="185"/>
      <c r="BA186" s="188"/>
      <c r="BB186" s="185"/>
      <c r="BC186" s="185"/>
      <c r="BD186" s="188"/>
      <c r="BE186" s="188"/>
    </row>
    <row r="187" spans="1:57" ht="59.25" customHeight="1" thickBot="1" x14ac:dyDescent="0.3">
      <c r="A187" s="210"/>
      <c r="B187" s="264"/>
      <c r="C187" s="186"/>
      <c r="D187" s="254"/>
      <c r="E187" s="186"/>
      <c r="F187" s="186"/>
      <c r="G187" s="186"/>
      <c r="H187" s="186"/>
      <c r="I187" s="186"/>
      <c r="J187" s="192"/>
      <c r="K187" s="186"/>
      <c r="L187" s="363"/>
      <c r="M187" s="208"/>
      <c r="N187" s="208"/>
      <c r="O187" s="208"/>
      <c r="P187" s="208"/>
      <c r="Q187" s="208"/>
      <c r="R187" s="208"/>
      <c r="S187" s="208"/>
      <c r="T187" s="208"/>
      <c r="U187" s="208"/>
      <c r="V187" s="208"/>
      <c r="W187" s="361"/>
      <c r="X187" s="363"/>
      <c r="Y187" s="361"/>
      <c r="Z187" s="117"/>
      <c r="AA187" s="104"/>
      <c r="AB187" s="104"/>
      <c r="AC187" s="175" t="b">
        <f t="shared" si="43"/>
        <v>0</v>
      </c>
      <c r="AD187" s="104"/>
      <c r="AE187" s="175" t="b">
        <f t="shared" si="44"/>
        <v>0</v>
      </c>
      <c r="AF187" s="109"/>
      <c r="AG187" s="172" t="b">
        <f t="shared" si="45"/>
        <v>0</v>
      </c>
      <c r="AH187" s="109"/>
      <c r="AI187" s="172" t="b">
        <f t="shared" si="46"/>
        <v>0</v>
      </c>
      <c r="AJ187" s="111"/>
      <c r="AK187" s="176" t="b">
        <f t="shared" si="47"/>
        <v>0</v>
      </c>
      <c r="AL187" s="113"/>
      <c r="AM187" s="176" t="b">
        <f t="shared" si="48"/>
        <v>0</v>
      </c>
      <c r="AN187" s="111"/>
      <c r="AO187" s="176" t="b">
        <f t="shared" si="49"/>
        <v>0</v>
      </c>
      <c r="AP187" s="177">
        <f t="shared" si="50"/>
        <v>0</v>
      </c>
      <c r="AQ187" s="365"/>
      <c r="AR187" s="367"/>
      <c r="AS187" s="369"/>
      <c r="AT187" s="367"/>
      <c r="AU187" s="371"/>
      <c r="AV187" s="371"/>
      <c r="AW187" s="197"/>
      <c r="AX187" s="198"/>
      <c r="AY187" s="205"/>
      <c r="AZ187" s="186"/>
      <c r="BA187" s="189"/>
      <c r="BB187" s="186"/>
      <c r="BC187" s="186"/>
      <c r="BD187" s="189"/>
      <c r="BE187" s="189"/>
    </row>
    <row r="188" spans="1:57" ht="59.25" customHeight="1" thickBot="1" x14ac:dyDescent="0.3">
      <c r="A188" s="213" t="str">
        <f>IF(C188&lt;&gt;"",VLOOKUP(C188,'Codificacion Riesgos'!$C$50:$D$113,2,FALSE)&amp;"-"&amp;B188,"")</f>
        <v>DT-2</v>
      </c>
      <c r="B188" s="262">
        <v>2</v>
      </c>
      <c r="C188" s="184" t="s">
        <v>384</v>
      </c>
      <c r="D188" s="254" t="s">
        <v>450</v>
      </c>
      <c r="E188" s="185" t="s">
        <v>49</v>
      </c>
      <c r="F188" s="184" t="s">
        <v>78</v>
      </c>
      <c r="G188" s="184" t="s">
        <v>997</v>
      </c>
      <c r="H188" s="185" t="s">
        <v>996</v>
      </c>
      <c r="I188" s="185" t="s">
        <v>995</v>
      </c>
      <c r="J188" s="191"/>
      <c r="K188" s="185">
        <v>1</v>
      </c>
      <c r="L188" s="362">
        <f>+IF(K188=1,0.2,(+IF(K188=2,0.4,+IF(K188=3,0.6,+IF(K188=4,0.8,+IF(K188=5,1,FALSE))))))</f>
        <v>0.2</v>
      </c>
      <c r="M188" s="206" t="s">
        <v>453</v>
      </c>
      <c r="N188" s="206" t="s">
        <v>453</v>
      </c>
      <c r="O188" s="206" t="s">
        <v>452</v>
      </c>
      <c r="P188" s="206" t="s">
        <v>452</v>
      </c>
      <c r="Q188" s="206" t="s">
        <v>452</v>
      </c>
      <c r="R188" s="206" t="s">
        <v>452</v>
      </c>
      <c r="S188" s="206" t="s">
        <v>453</v>
      </c>
      <c r="T188" s="206" t="s">
        <v>453</v>
      </c>
      <c r="U188" s="206" t="s">
        <v>452</v>
      </c>
      <c r="V188" s="206" t="s">
        <v>453</v>
      </c>
      <c r="W188" s="360" t="str">
        <f>+IF((COUNTIF(M188:V190,"SI")&lt;4),"3",(IF((COUNTIF(M188:V190,"SI")&gt;7),"5",(IF((COUNTIF(M188:V190,"SI")=4),"4",(IF((COUNTIF(M188:V190,"SI")=5),"4",(IF((COUNTIF(M188:V190,"SI")=6),"4",(IF((COUNTIF(M188:V190,"SI")=7),"4","NO REGISTRA")))))))))))</f>
        <v>4</v>
      </c>
      <c r="X188" s="362">
        <f>+IF((W188="3"),0.6,IF((W188="4"),0.8,IF((W188="5"),1,"NO REGISTRA")))</f>
        <v>0.8</v>
      </c>
      <c r="Y188" s="373" t="str">
        <f>+IF(AND(X188=100%,L188&gt;=20%,L188&lt;=100%),"EXTREMO",IF(AND(X188=80%,L188&gt;=20%,L188&lt;=100%),"ALTO",(IF(AND(X188&gt;=20%,X188&lt;=60%,L188=100%),"ALTO",(IF(AND(X188=60%,L188=80%),"ALTO",(IF(AND(X188=60%,L188&gt;=20%,L188&lt;=60%),"MODERADO",(IF(AND(X188=40%,L188&gt;=40%,L188&lt;=80%),"MODERADO",(IF(AND(X188=20%,L188&gt;=60%,L188&lt;=80%),"MODERADO",IF(AND(X188=40%,L188=20%),"BAJO",(IF(AND(X188=20%,L188&gt;=20%,L188&lt;=40%),"BAJO","NO REGISTRA")))))))))))))))</f>
        <v>ALTO</v>
      </c>
      <c r="Z188" s="107" t="s">
        <v>994</v>
      </c>
      <c r="AA188" s="104" t="s">
        <v>15</v>
      </c>
      <c r="AB188" s="104" t="s">
        <v>11</v>
      </c>
      <c r="AC188" s="175">
        <f t="shared" si="43"/>
        <v>0.15</v>
      </c>
      <c r="AD188" s="104" t="s">
        <v>267</v>
      </c>
      <c r="AE188" s="175">
        <f t="shared" si="44"/>
        <v>0.15</v>
      </c>
      <c r="AF188" s="109" t="s">
        <v>268</v>
      </c>
      <c r="AG188" s="172">
        <f t="shared" si="45"/>
        <v>0.15</v>
      </c>
      <c r="AH188" s="109" t="s">
        <v>458</v>
      </c>
      <c r="AI188" s="172">
        <f t="shared" si="46"/>
        <v>0.15</v>
      </c>
      <c r="AJ188" s="111" t="s">
        <v>459</v>
      </c>
      <c r="AK188" s="176">
        <f t="shared" si="47"/>
        <v>0.1</v>
      </c>
      <c r="AL188" s="113" t="s">
        <v>283</v>
      </c>
      <c r="AM188" s="176">
        <f t="shared" si="48"/>
        <v>0.15</v>
      </c>
      <c r="AN188" s="111" t="s">
        <v>460</v>
      </c>
      <c r="AO188" s="176">
        <f t="shared" si="49"/>
        <v>0.15</v>
      </c>
      <c r="AP188" s="177">
        <f t="shared" si="50"/>
        <v>1</v>
      </c>
      <c r="AQ188" s="374">
        <f>AVERAGEIF(AA188:AA190,"&lt;&gt;",AP188:AP190)</f>
        <v>1</v>
      </c>
      <c r="AR188" s="375" t="str">
        <f>IF(AQ188=100%,"FUERTE",IF(AND(AQ188&lt;99%,AQ188&gt;=50%),"MODERADO","DEBIL"))</f>
        <v>FUERTE</v>
      </c>
      <c r="AS188" s="376">
        <f>IFERROR(IF(VLOOKUP("PROBABILIDAD",AA188:AA190,1,FALSE)="PROBABILIDAD",1,0),0)</f>
        <v>1</v>
      </c>
      <c r="AT188" s="375">
        <f>IF(AND(AR188="FUERTE",AS188=1),40%,IF(AND(AR188="MODERADO",AS188=1),20%,0))</f>
        <v>0.4</v>
      </c>
      <c r="AU188" s="372">
        <f>L188-AT188</f>
        <v>-0.2</v>
      </c>
      <c r="AV188" s="372">
        <f>X188</f>
        <v>0.8</v>
      </c>
      <c r="AW188" s="193" t="str">
        <f t="shared" ref="AW188" si="55">+IF(AND(AV188&gt;80%,AV188&lt;=100%,AU188&gt;=0%,AU188&lt;=100%),"EXTREMO",(IF(AND(AV188&gt;60%,AV188&lt;=80%,AU188&gt;=0%,AU188&lt;=100%),"ALTO",(IF(AND(AV188&gt;40%,AV188&lt;=60%,AU188&gt;60%,AU188&lt;=100%),"ALTO",(IF(AND(AV188&gt;=0%,AV188&lt;=40%,AU188&gt;80%,AU188&lt;=100%),"ALTO",(IF(AND(AV188&gt;40%,AV188&lt;=60%,AU188&gt;=0%,AU188&lt;=60%),"MODERADO",(IF(AND(AV188&gt;20%,AV188&lt;=40%,AU188&gt;20%,AU188&lt;=80%),"MODERADO",(IF(AND(AV188&gt;=0%,AV188&lt;=20%,AU188&gt;40%,AU188&lt;=80%),"MODERADO",(IF(AND(AV188&gt;=0%,AV188&lt;=40%,AU188&gt;=0%,AU188&lt;=20%),"BAJO",(IF(AND(AV188&gt;=0%,AV188&lt;=20%,AU188&gt;20%,AU188&lt;=40%),"BAJO","NO REGISTRA")))))))))))))))))</f>
        <v>NO REGISTRA</v>
      </c>
      <c r="AX188" s="194"/>
      <c r="AY188" s="205" t="s">
        <v>461</v>
      </c>
      <c r="AZ188" s="184" t="s">
        <v>993</v>
      </c>
      <c r="BA188" s="187" t="s">
        <v>384</v>
      </c>
      <c r="BB188" s="184" t="s">
        <v>992</v>
      </c>
      <c r="BC188" s="184" t="s">
        <v>991</v>
      </c>
      <c r="BD188" s="187" t="s">
        <v>990</v>
      </c>
      <c r="BE188" s="187"/>
    </row>
    <row r="189" spans="1:57" ht="59.25" customHeight="1" thickBot="1" x14ac:dyDescent="0.3">
      <c r="A189" s="209"/>
      <c r="B189" s="263"/>
      <c r="C189" s="185"/>
      <c r="D189" s="254"/>
      <c r="E189" s="185"/>
      <c r="F189" s="185"/>
      <c r="G189" s="185"/>
      <c r="H189" s="185"/>
      <c r="I189" s="185"/>
      <c r="J189" s="191"/>
      <c r="K189" s="185"/>
      <c r="L189" s="362"/>
      <c r="M189" s="207"/>
      <c r="N189" s="207"/>
      <c r="O189" s="207"/>
      <c r="P189" s="207"/>
      <c r="Q189" s="207"/>
      <c r="R189" s="207"/>
      <c r="S189" s="207"/>
      <c r="T189" s="207"/>
      <c r="U189" s="207"/>
      <c r="V189" s="207"/>
      <c r="W189" s="360"/>
      <c r="X189" s="362"/>
      <c r="Y189" s="360"/>
      <c r="Z189" s="117" t="s">
        <v>989</v>
      </c>
      <c r="AA189" s="104" t="s">
        <v>15</v>
      </c>
      <c r="AB189" s="104" t="s">
        <v>11</v>
      </c>
      <c r="AC189" s="175">
        <f t="shared" si="43"/>
        <v>0.15</v>
      </c>
      <c r="AD189" s="104" t="s">
        <v>267</v>
      </c>
      <c r="AE189" s="175">
        <f t="shared" si="44"/>
        <v>0.15</v>
      </c>
      <c r="AF189" s="109" t="s">
        <v>268</v>
      </c>
      <c r="AG189" s="172">
        <f t="shared" si="45"/>
        <v>0.15</v>
      </c>
      <c r="AH189" s="109" t="s">
        <v>458</v>
      </c>
      <c r="AI189" s="172">
        <f t="shared" si="46"/>
        <v>0.15</v>
      </c>
      <c r="AJ189" s="111" t="s">
        <v>459</v>
      </c>
      <c r="AK189" s="176">
        <f t="shared" si="47"/>
        <v>0.1</v>
      </c>
      <c r="AL189" s="113" t="s">
        <v>283</v>
      </c>
      <c r="AM189" s="176">
        <f t="shared" si="48"/>
        <v>0.15</v>
      </c>
      <c r="AN189" s="111" t="s">
        <v>460</v>
      </c>
      <c r="AO189" s="176">
        <f t="shared" si="49"/>
        <v>0.15</v>
      </c>
      <c r="AP189" s="177">
        <f t="shared" si="50"/>
        <v>1</v>
      </c>
      <c r="AQ189" s="364"/>
      <c r="AR189" s="366"/>
      <c r="AS189" s="368"/>
      <c r="AT189" s="366"/>
      <c r="AU189" s="370"/>
      <c r="AV189" s="370"/>
      <c r="AW189" s="195"/>
      <c r="AX189" s="196"/>
      <c r="AY189" s="205"/>
      <c r="AZ189" s="185"/>
      <c r="BA189" s="188"/>
      <c r="BB189" s="185"/>
      <c r="BC189" s="185"/>
      <c r="BD189" s="188"/>
      <c r="BE189" s="188"/>
    </row>
    <row r="190" spans="1:57" ht="59.25" customHeight="1" thickBot="1" x14ac:dyDescent="0.3">
      <c r="A190" s="210"/>
      <c r="B190" s="264"/>
      <c r="C190" s="186"/>
      <c r="D190" s="254"/>
      <c r="E190" s="186"/>
      <c r="F190" s="186"/>
      <c r="G190" s="186"/>
      <c r="H190" s="186"/>
      <c r="I190" s="186"/>
      <c r="J190" s="192"/>
      <c r="K190" s="186"/>
      <c r="L190" s="363"/>
      <c r="M190" s="208"/>
      <c r="N190" s="208"/>
      <c r="O190" s="208"/>
      <c r="P190" s="208"/>
      <c r="Q190" s="208"/>
      <c r="R190" s="208"/>
      <c r="S190" s="208"/>
      <c r="T190" s="208"/>
      <c r="U190" s="208"/>
      <c r="V190" s="208"/>
      <c r="W190" s="361"/>
      <c r="X190" s="363"/>
      <c r="Y190" s="361"/>
      <c r="Z190" s="117" t="s">
        <v>988</v>
      </c>
      <c r="AA190" s="104"/>
      <c r="AB190" s="104"/>
      <c r="AC190" s="175" t="b">
        <f t="shared" si="43"/>
        <v>0</v>
      </c>
      <c r="AD190" s="104"/>
      <c r="AE190" s="175" t="b">
        <f t="shared" si="44"/>
        <v>0</v>
      </c>
      <c r="AF190" s="109"/>
      <c r="AG190" s="172" t="b">
        <f t="shared" si="45"/>
        <v>0</v>
      </c>
      <c r="AH190" s="109"/>
      <c r="AI190" s="172" t="b">
        <f t="shared" si="46"/>
        <v>0</v>
      </c>
      <c r="AJ190" s="111"/>
      <c r="AK190" s="176" t="b">
        <f t="shared" si="47"/>
        <v>0</v>
      </c>
      <c r="AL190" s="113"/>
      <c r="AM190" s="176" t="b">
        <f t="shared" si="48"/>
        <v>0</v>
      </c>
      <c r="AN190" s="111"/>
      <c r="AO190" s="176" t="b">
        <f t="shared" si="49"/>
        <v>0</v>
      </c>
      <c r="AP190" s="177">
        <f t="shared" si="50"/>
        <v>0</v>
      </c>
      <c r="AQ190" s="365"/>
      <c r="AR190" s="367"/>
      <c r="AS190" s="369"/>
      <c r="AT190" s="367"/>
      <c r="AU190" s="371"/>
      <c r="AV190" s="371"/>
      <c r="AW190" s="197"/>
      <c r="AX190" s="198"/>
      <c r="AY190" s="205"/>
      <c r="AZ190" s="186"/>
      <c r="BA190" s="189"/>
      <c r="BB190" s="186"/>
      <c r="BC190" s="186"/>
      <c r="BD190" s="189"/>
      <c r="BE190" s="189"/>
    </row>
    <row r="191" spans="1:57" ht="59.25" customHeight="1" thickBot="1" x14ac:dyDescent="0.3">
      <c r="A191" s="213" t="str">
        <f>IF(C191&lt;&gt;"",VLOOKUP(C191,'Codificacion Riesgos'!$C$50:$D$113,2,FALSE)&amp;"-"&amp;B191,"")</f>
        <v>DCC-1</v>
      </c>
      <c r="B191" s="262">
        <v>1</v>
      </c>
      <c r="C191" s="184" t="s">
        <v>548</v>
      </c>
      <c r="D191" s="254" t="s">
        <v>450</v>
      </c>
      <c r="E191" s="185" t="s">
        <v>49</v>
      </c>
      <c r="F191" s="184" t="s">
        <v>78</v>
      </c>
      <c r="G191" s="184" t="s">
        <v>1011</v>
      </c>
      <c r="H191" s="185" t="s">
        <v>1010</v>
      </c>
      <c r="I191" s="185" t="s">
        <v>1009</v>
      </c>
      <c r="J191" s="191"/>
      <c r="K191" s="185">
        <v>1</v>
      </c>
      <c r="L191" s="211">
        <f>+IF(K191=1,0.2,(+IF(K191=2,0.4,+IF(K191=3,0.6,+IF(K191=4,0.8,+IF(K191=5,1,FALSE))))))</f>
        <v>0.2</v>
      </c>
      <c r="M191" s="206" t="s">
        <v>452</v>
      </c>
      <c r="N191" s="206" t="s">
        <v>452</v>
      </c>
      <c r="O191" s="206" t="s">
        <v>452</v>
      </c>
      <c r="P191" s="206" t="s">
        <v>452</v>
      </c>
      <c r="Q191" s="206" t="s">
        <v>452</v>
      </c>
      <c r="R191" s="206" t="s">
        <v>452</v>
      </c>
      <c r="S191" s="206" t="s">
        <v>453</v>
      </c>
      <c r="T191" s="206" t="s">
        <v>452</v>
      </c>
      <c r="U191" s="206" t="s">
        <v>453</v>
      </c>
      <c r="V191" s="206" t="s">
        <v>453</v>
      </c>
      <c r="W191" s="209" t="str">
        <f>+IF((COUNTIF(M191:V193,"SI")&lt;4),"3",(IF((COUNTIF(M191:V193,"SI")&gt;7),"5",(IF((COUNTIF(M191:V193,"SI")=4),"4",(IF((COUNTIF(M191:V193,"SI")=5),"4",(IF((COUNTIF(M191:V193,"SI")=6),"4",(IF((COUNTIF(M191:V193,"SI")=7),"4","NO REGISTRA")))))))))))</f>
        <v>4</v>
      </c>
      <c r="X191" s="211">
        <f>+IF((W191="3"),0.6,IF((W191="4"),0.8,IF((W191="5"),1,"NO REGISTRA")))</f>
        <v>0.8</v>
      </c>
      <c r="Y191" s="373" t="str">
        <f>+IF(AND(X191=100%,L191&gt;=20%,L191&lt;=100%),"EXTREMO",IF(AND(X191=80%,L191&gt;=20%,L191&lt;=100%),"ALTO",(IF(AND(X191&gt;=20%,X191&lt;=60%,L191=100%),"ALTO",(IF(AND(X191=60%,L191=80%),"ALTO",(IF(AND(X191=60%,L191&gt;=20%,L191&lt;=60%),"MODERADO",(IF(AND(X191=40%,L191&gt;=40%,L191&lt;=80%),"MODERADO",(IF(AND(X191=20%,L191&gt;=60%,L191&lt;=80%),"MODERADO",IF(AND(X191=40%,L191=20%),"BAJO",(IF(AND(X191=20%,L191&gt;=20%,L191&lt;=40%),"BAJO","NO REGISTRA")))))))))))))))</f>
        <v>ALTO</v>
      </c>
      <c r="Z191" s="107" t="s">
        <v>1008</v>
      </c>
      <c r="AA191" s="104" t="s">
        <v>15</v>
      </c>
      <c r="AB191" s="104" t="s">
        <v>11</v>
      </c>
      <c r="AC191" s="108">
        <f t="shared" si="43"/>
        <v>0.15</v>
      </c>
      <c r="AD191" s="104" t="s">
        <v>267</v>
      </c>
      <c r="AE191" s="108">
        <f t="shared" si="44"/>
        <v>0.15</v>
      </c>
      <c r="AF191" s="109" t="s">
        <v>268</v>
      </c>
      <c r="AG191" s="110">
        <f t="shared" si="45"/>
        <v>0.15</v>
      </c>
      <c r="AH191" s="109" t="s">
        <v>458</v>
      </c>
      <c r="AI191" s="110">
        <f t="shared" si="46"/>
        <v>0.15</v>
      </c>
      <c r="AJ191" s="111" t="s">
        <v>459</v>
      </c>
      <c r="AK191" s="112">
        <f t="shared" si="47"/>
        <v>0.1</v>
      </c>
      <c r="AL191" s="113" t="s">
        <v>283</v>
      </c>
      <c r="AM191" s="112">
        <f t="shared" si="48"/>
        <v>0.15</v>
      </c>
      <c r="AN191" s="111" t="s">
        <v>460</v>
      </c>
      <c r="AO191" s="112">
        <f t="shared" si="49"/>
        <v>0.15</v>
      </c>
      <c r="AP191" s="114">
        <f t="shared" si="50"/>
        <v>1</v>
      </c>
      <c r="AQ191" s="214">
        <f>AVERAGEIF(AA191:AA193,"&lt;&gt;",AP191:AP193)</f>
        <v>1</v>
      </c>
      <c r="AR191" s="199" t="str">
        <f>IF(AQ191=100%,"FUERTE",IF(AND(AQ191&lt;99%,AQ191&gt;=50%),"MODERADO","DEBIL"))</f>
        <v>FUERTE</v>
      </c>
      <c r="AS191" s="217">
        <f>IFERROR(IF(VLOOKUP("PROBABILIDAD",AA191:AA193,1,FALSE)="PROBABILIDAD",1,0),0)</f>
        <v>1</v>
      </c>
      <c r="AT191" s="199">
        <f>IF(AND(AR191="FUERTE",AS191=1),40%,IF(AND(AR191="MODERADO",AS191=1),20%,0))</f>
        <v>0.4</v>
      </c>
      <c r="AU191" s="202">
        <f>L191-AT191</f>
        <v>-0.2</v>
      </c>
      <c r="AV191" s="202">
        <f>X191</f>
        <v>0.8</v>
      </c>
      <c r="AW191" s="193" t="str">
        <f t="shared" ref="AW191" si="56">+IF(AND(AV191&gt;80%,AV191&lt;=100%,AU191&gt;=0%,AU191&lt;=100%),"EXTREMO",(IF(AND(AV191&gt;60%,AV191&lt;=80%,AU191&gt;=0%,AU191&lt;=100%),"ALTO",(IF(AND(AV191&gt;40%,AV191&lt;=60%,AU191&gt;60%,AU191&lt;=100%),"ALTO",(IF(AND(AV191&gt;=0%,AV191&lt;=40%,AU191&gt;80%,AU191&lt;=100%),"ALTO",(IF(AND(AV191&gt;40%,AV191&lt;=60%,AU191&gt;=0%,AU191&lt;=60%),"MODERADO",(IF(AND(AV191&gt;20%,AV191&lt;=40%,AU191&gt;20%,AU191&lt;=80%),"MODERADO",(IF(AND(AV191&gt;=0%,AV191&lt;=20%,AU191&gt;40%,AU191&lt;=80%),"MODERADO",(IF(AND(AV191&gt;=0%,AV191&lt;=40%,AU191&gt;=0%,AU191&lt;=20%),"BAJO",(IF(AND(AV191&gt;=0%,AV191&lt;=20%,AU191&gt;20%,AU191&lt;=40%),"BAJO","NO REGISTRA")))))))))))))))))</f>
        <v>NO REGISTRA</v>
      </c>
      <c r="AX191" s="194"/>
      <c r="AY191" s="205" t="s">
        <v>461</v>
      </c>
      <c r="AZ191" s="184" t="s">
        <v>1007</v>
      </c>
      <c r="BA191" s="187" t="s">
        <v>350</v>
      </c>
      <c r="BB191" s="184" t="s">
        <v>1006</v>
      </c>
      <c r="BC191" s="187"/>
      <c r="BD191" s="187"/>
      <c r="BE191" s="187"/>
    </row>
    <row r="192" spans="1:57" ht="59.25" customHeight="1" thickBot="1" x14ac:dyDescent="0.3">
      <c r="A192" s="209"/>
      <c r="B192" s="263"/>
      <c r="C192" s="185"/>
      <c r="D192" s="254"/>
      <c r="E192" s="185"/>
      <c r="F192" s="185"/>
      <c r="G192" s="185"/>
      <c r="H192" s="185"/>
      <c r="I192" s="185"/>
      <c r="J192" s="191"/>
      <c r="K192" s="185"/>
      <c r="L192" s="211"/>
      <c r="M192" s="207"/>
      <c r="N192" s="207"/>
      <c r="O192" s="207"/>
      <c r="P192" s="207"/>
      <c r="Q192" s="207"/>
      <c r="R192" s="207"/>
      <c r="S192" s="207"/>
      <c r="T192" s="207"/>
      <c r="U192" s="207"/>
      <c r="V192" s="207"/>
      <c r="W192" s="209"/>
      <c r="X192" s="211"/>
      <c r="Y192" s="360"/>
      <c r="Z192" s="117" t="s">
        <v>1005</v>
      </c>
      <c r="AA192" s="104" t="s">
        <v>15</v>
      </c>
      <c r="AB192" s="104" t="s">
        <v>11</v>
      </c>
      <c r="AC192" s="108">
        <f t="shared" si="43"/>
        <v>0.15</v>
      </c>
      <c r="AD192" s="104" t="s">
        <v>267</v>
      </c>
      <c r="AE192" s="108">
        <f t="shared" si="44"/>
        <v>0.15</v>
      </c>
      <c r="AF192" s="109" t="s">
        <v>268</v>
      </c>
      <c r="AG192" s="110">
        <f t="shared" si="45"/>
        <v>0.15</v>
      </c>
      <c r="AH192" s="109" t="s">
        <v>458</v>
      </c>
      <c r="AI192" s="110">
        <f t="shared" si="46"/>
        <v>0.15</v>
      </c>
      <c r="AJ192" s="111" t="s">
        <v>459</v>
      </c>
      <c r="AK192" s="112">
        <f t="shared" si="47"/>
        <v>0.1</v>
      </c>
      <c r="AL192" s="113" t="s">
        <v>283</v>
      </c>
      <c r="AM192" s="112">
        <f t="shared" si="48"/>
        <v>0.15</v>
      </c>
      <c r="AN192" s="111" t="s">
        <v>460</v>
      </c>
      <c r="AO192" s="112">
        <f t="shared" si="49"/>
        <v>0.15</v>
      </c>
      <c r="AP192" s="114">
        <f t="shared" si="50"/>
        <v>1</v>
      </c>
      <c r="AQ192" s="215"/>
      <c r="AR192" s="200"/>
      <c r="AS192" s="218"/>
      <c r="AT192" s="200"/>
      <c r="AU192" s="203"/>
      <c r="AV192" s="203"/>
      <c r="AW192" s="195"/>
      <c r="AX192" s="196"/>
      <c r="AY192" s="205"/>
      <c r="AZ192" s="185"/>
      <c r="BA192" s="188"/>
      <c r="BB192" s="185"/>
      <c r="BC192" s="188"/>
      <c r="BD192" s="188"/>
      <c r="BE192" s="188"/>
    </row>
    <row r="193" spans="1:57" ht="59.25" customHeight="1" thickBot="1" x14ac:dyDescent="0.3">
      <c r="A193" s="210"/>
      <c r="B193" s="264"/>
      <c r="C193" s="186"/>
      <c r="D193" s="254"/>
      <c r="E193" s="186"/>
      <c r="F193" s="186"/>
      <c r="G193" s="186"/>
      <c r="H193" s="186"/>
      <c r="I193" s="186"/>
      <c r="J193" s="192"/>
      <c r="K193" s="186"/>
      <c r="L193" s="212"/>
      <c r="M193" s="208"/>
      <c r="N193" s="208"/>
      <c r="O193" s="208"/>
      <c r="P193" s="208"/>
      <c r="Q193" s="208"/>
      <c r="R193" s="208"/>
      <c r="S193" s="208"/>
      <c r="T193" s="208"/>
      <c r="U193" s="208"/>
      <c r="V193" s="208"/>
      <c r="W193" s="210"/>
      <c r="X193" s="212"/>
      <c r="Y193" s="361"/>
      <c r="Z193" s="117" t="s">
        <v>7</v>
      </c>
      <c r="AA193" s="104"/>
      <c r="AB193" s="104"/>
      <c r="AC193" s="108" t="b">
        <f t="shared" si="43"/>
        <v>0</v>
      </c>
      <c r="AD193" s="104"/>
      <c r="AE193" s="108" t="b">
        <f t="shared" si="44"/>
        <v>0</v>
      </c>
      <c r="AF193" s="109"/>
      <c r="AG193" s="110" t="b">
        <f t="shared" si="45"/>
        <v>0</v>
      </c>
      <c r="AH193" s="109"/>
      <c r="AI193" s="110" t="b">
        <f t="shared" si="46"/>
        <v>0</v>
      </c>
      <c r="AJ193" s="111"/>
      <c r="AK193" s="112" t="b">
        <f t="shared" si="47"/>
        <v>0</v>
      </c>
      <c r="AL193" s="113"/>
      <c r="AM193" s="112" t="b">
        <f t="shared" si="48"/>
        <v>0</v>
      </c>
      <c r="AN193" s="111"/>
      <c r="AO193" s="112" t="b">
        <f t="shared" si="49"/>
        <v>0</v>
      </c>
      <c r="AP193" s="114">
        <f t="shared" si="50"/>
        <v>0</v>
      </c>
      <c r="AQ193" s="216"/>
      <c r="AR193" s="201"/>
      <c r="AS193" s="219"/>
      <c r="AT193" s="201"/>
      <c r="AU193" s="204"/>
      <c r="AV193" s="204"/>
      <c r="AW193" s="197"/>
      <c r="AX193" s="198"/>
      <c r="AY193" s="205"/>
      <c r="AZ193" s="186"/>
      <c r="BA193" s="189"/>
      <c r="BB193" s="186"/>
      <c r="BC193" s="189"/>
      <c r="BD193" s="189"/>
      <c r="BE193" s="189"/>
    </row>
    <row r="194" spans="1:57" ht="59.25" customHeight="1" thickBot="1" x14ac:dyDescent="0.3">
      <c r="A194" s="213" t="str">
        <f>IF(C194&lt;&gt;"",VLOOKUP(C194,'Codificacion Riesgos'!$C$50:$D$113,2,FALSE)&amp;"-"&amp;B194,"")</f>
        <v>DFTP-1</v>
      </c>
      <c r="B194" s="262">
        <v>1</v>
      </c>
      <c r="C194" s="184" t="s">
        <v>549</v>
      </c>
      <c r="D194" s="254" t="s">
        <v>450</v>
      </c>
      <c r="E194" s="185" t="s">
        <v>45</v>
      </c>
      <c r="F194" s="184" t="s">
        <v>78</v>
      </c>
      <c r="G194" s="184" t="s">
        <v>898</v>
      </c>
      <c r="H194" s="185" t="s">
        <v>897</v>
      </c>
      <c r="I194" s="185" t="s">
        <v>896</v>
      </c>
      <c r="J194" s="191"/>
      <c r="K194" s="185">
        <v>1</v>
      </c>
      <c r="L194" s="211">
        <f>+IF(K194=1,0.2,(+IF(K194=2,0.4,+IF(K194=3,0.6,+IF(K194=4,0.8,+IF(K194=5,1,FALSE))))))</f>
        <v>0.2</v>
      </c>
      <c r="M194" s="206" t="s">
        <v>452</v>
      </c>
      <c r="N194" s="206" t="s">
        <v>452</v>
      </c>
      <c r="O194" s="206" t="s">
        <v>453</v>
      </c>
      <c r="P194" s="206" t="s">
        <v>452</v>
      </c>
      <c r="Q194" s="206" t="s">
        <v>452</v>
      </c>
      <c r="R194" s="206" t="s">
        <v>452</v>
      </c>
      <c r="S194" s="206" t="s">
        <v>453</v>
      </c>
      <c r="T194" s="206" t="s">
        <v>453</v>
      </c>
      <c r="U194" s="206" t="s">
        <v>453</v>
      </c>
      <c r="V194" s="206" t="s">
        <v>453</v>
      </c>
      <c r="W194" s="209" t="str">
        <f>+IF((COUNTIF(M194:V196,"SI")&lt;4),"3",(IF((COUNTIF(M194:V196,"SI")&gt;7),"5",(IF((COUNTIF(M194:V196,"SI")=4),"4",(IF((COUNTIF(M194:V196,"SI")=5),"4",(IF((COUNTIF(M194:V196,"SI")=6),"4",(IF((COUNTIF(M194:V196,"SI")=7),"4","NO REGISTRA")))))))))))</f>
        <v>4</v>
      </c>
      <c r="X194" s="211">
        <f>+IF((W194="3"),0.6,IF((W194="4"),0.8,IF((W194="5"),1,"NO REGISTRA")))</f>
        <v>0.8</v>
      </c>
      <c r="Y194" s="213" t="str">
        <f>+IF(AND(X194=100%,L194&gt;=20%,L194&lt;=100%),"EXTREMO",IF(AND(X194=80%,L194&gt;=20%,L194&lt;=100%),"ALTO",(IF(AND(X194&gt;=20%,X194&lt;=60%,L194=100%),"ALTO",(IF(AND(X194=60%,L194=80%),"ALTO",(IF(AND(X194=60%,L194&gt;=20%,L194&lt;=60%),"MODERADO",(IF(AND(X194=40%,L194&gt;=40%,L194&lt;=80%),"MODERADO",(IF(AND(X194=20%,L194&gt;=60%,L194&lt;=80%),"MODERADO",IF(AND(X194=40%,L194=20%),"BAJO",(IF(AND(X194=20%,L194&gt;=20%,L194&lt;=40%),"BAJO","NO REGISTRA")))))))))))))))</f>
        <v>ALTO</v>
      </c>
      <c r="Z194" s="107" t="s">
        <v>895</v>
      </c>
      <c r="AA194" s="104" t="s">
        <v>15</v>
      </c>
      <c r="AB194" s="104" t="s">
        <v>11</v>
      </c>
      <c r="AC194" s="108">
        <f t="shared" si="43"/>
        <v>0.15</v>
      </c>
      <c r="AD194" s="104" t="s">
        <v>267</v>
      </c>
      <c r="AE194" s="108">
        <f t="shared" si="44"/>
        <v>0.15</v>
      </c>
      <c r="AF194" s="109" t="s">
        <v>268</v>
      </c>
      <c r="AG194" s="110">
        <f t="shared" si="45"/>
        <v>0.15</v>
      </c>
      <c r="AH194" s="109" t="s">
        <v>458</v>
      </c>
      <c r="AI194" s="110">
        <f t="shared" si="46"/>
        <v>0.15</v>
      </c>
      <c r="AJ194" s="111" t="s">
        <v>459</v>
      </c>
      <c r="AK194" s="112">
        <f t="shared" si="47"/>
        <v>0.1</v>
      </c>
      <c r="AL194" s="113" t="s">
        <v>283</v>
      </c>
      <c r="AM194" s="112">
        <f t="shared" si="48"/>
        <v>0.15</v>
      </c>
      <c r="AN194" s="111" t="s">
        <v>460</v>
      </c>
      <c r="AO194" s="112">
        <f t="shared" si="49"/>
        <v>0.15</v>
      </c>
      <c r="AP194" s="114">
        <f t="shared" si="50"/>
        <v>1</v>
      </c>
      <c r="AQ194" s="214">
        <f>AVERAGEIF(AA194:AA196,"&lt;&gt;",AP194:AP196)</f>
        <v>1</v>
      </c>
      <c r="AR194" s="199" t="str">
        <f>IF(AQ194=100%,"FUERTE",IF(AND(AQ194&lt;99%,AQ194&gt;=50%),"MODERADO","DEBIL"))</f>
        <v>FUERTE</v>
      </c>
      <c r="AS194" s="217">
        <f>IFERROR(IF(VLOOKUP("PROBABILIDAD",AA194:AA196,1,FALSE)="PROBABILIDAD",1,0),0)</f>
        <v>1</v>
      </c>
      <c r="AT194" s="199">
        <f>IF(AND(AR194="FUERTE",AS194=1),40%,IF(AND(AR194="MODERADO",AS194=1),20%,0))</f>
        <v>0.4</v>
      </c>
      <c r="AU194" s="202">
        <f>L194-AT194</f>
        <v>-0.2</v>
      </c>
      <c r="AV194" s="202">
        <f>X194</f>
        <v>0.8</v>
      </c>
      <c r="AW194" s="193" t="str">
        <f t="shared" ref="AW194" si="57">+IF(AND(AV194&gt;80%,AV194&lt;=100%,AU194&gt;=0%,AU194&lt;=100%),"EXTREMO",(IF(AND(AV194&gt;60%,AV194&lt;=80%,AU194&gt;=0%,AU194&lt;=100%),"ALTO",(IF(AND(AV194&gt;40%,AV194&lt;=60%,AU194&gt;60%,AU194&lt;=100%),"ALTO",(IF(AND(AV194&gt;=0%,AV194&lt;=40%,AU194&gt;80%,AU194&lt;=100%),"ALTO",(IF(AND(AV194&gt;40%,AV194&lt;=60%,AU194&gt;=0%,AU194&lt;=60%),"MODERADO",(IF(AND(AV194&gt;20%,AV194&lt;=40%,AU194&gt;20%,AU194&lt;=80%),"MODERADO",(IF(AND(AV194&gt;=0%,AV194&lt;=20%,AU194&gt;40%,AU194&lt;=80%),"MODERADO",(IF(AND(AV194&gt;=0%,AV194&lt;=40%,AU194&gt;=0%,AU194&lt;=20%),"BAJO",(IF(AND(AV194&gt;=0%,AV194&lt;=20%,AU194&gt;20%,AU194&lt;=40%),"BAJO","NO REGISTRA")))))))))))))))))</f>
        <v>NO REGISTRA</v>
      </c>
      <c r="AX194" s="194"/>
      <c r="AY194" s="205" t="s">
        <v>461</v>
      </c>
      <c r="AZ194" s="184" t="s">
        <v>894</v>
      </c>
      <c r="BA194" s="184" t="s">
        <v>340</v>
      </c>
      <c r="BB194" s="184" t="s">
        <v>1016</v>
      </c>
      <c r="BC194" s="187" t="s">
        <v>892</v>
      </c>
      <c r="BD194" s="294">
        <v>44561</v>
      </c>
      <c r="BE194" s="187"/>
    </row>
    <row r="195" spans="1:57" ht="59.25" customHeight="1" thickBot="1" x14ac:dyDescent="0.3">
      <c r="A195" s="209"/>
      <c r="B195" s="263"/>
      <c r="C195" s="185"/>
      <c r="D195" s="254"/>
      <c r="E195" s="185"/>
      <c r="F195" s="185"/>
      <c r="G195" s="185"/>
      <c r="H195" s="185"/>
      <c r="I195" s="185"/>
      <c r="J195" s="191"/>
      <c r="K195" s="185"/>
      <c r="L195" s="211"/>
      <c r="M195" s="207"/>
      <c r="N195" s="207"/>
      <c r="O195" s="207"/>
      <c r="P195" s="207"/>
      <c r="Q195" s="207"/>
      <c r="R195" s="207"/>
      <c r="S195" s="207"/>
      <c r="T195" s="207"/>
      <c r="U195" s="207"/>
      <c r="V195" s="207"/>
      <c r="W195" s="209"/>
      <c r="X195" s="211"/>
      <c r="Y195" s="209"/>
      <c r="Z195" s="117" t="s">
        <v>6</v>
      </c>
      <c r="AA195" s="104"/>
      <c r="AB195" s="104"/>
      <c r="AC195" s="108" t="b">
        <f t="shared" si="43"/>
        <v>0</v>
      </c>
      <c r="AD195" s="104"/>
      <c r="AE195" s="108" t="b">
        <f t="shared" si="44"/>
        <v>0</v>
      </c>
      <c r="AF195" s="109"/>
      <c r="AG195" s="110" t="b">
        <f t="shared" si="45"/>
        <v>0</v>
      </c>
      <c r="AH195" s="109"/>
      <c r="AI195" s="110" t="b">
        <f t="shared" si="46"/>
        <v>0</v>
      </c>
      <c r="AJ195" s="111"/>
      <c r="AK195" s="112" t="b">
        <f t="shared" si="47"/>
        <v>0</v>
      </c>
      <c r="AL195" s="113"/>
      <c r="AM195" s="112" t="b">
        <f t="shared" si="48"/>
        <v>0</v>
      </c>
      <c r="AN195" s="111"/>
      <c r="AO195" s="112" t="b">
        <f t="shared" si="49"/>
        <v>0</v>
      </c>
      <c r="AP195" s="114">
        <f t="shared" si="50"/>
        <v>0</v>
      </c>
      <c r="AQ195" s="215"/>
      <c r="AR195" s="200"/>
      <c r="AS195" s="218"/>
      <c r="AT195" s="200"/>
      <c r="AU195" s="203"/>
      <c r="AV195" s="203"/>
      <c r="AW195" s="195"/>
      <c r="AX195" s="196"/>
      <c r="AY195" s="205"/>
      <c r="AZ195" s="185"/>
      <c r="BA195" s="185"/>
      <c r="BB195" s="185"/>
      <c r="BC195" s="188"/>
      <c r="BD195" s="188"/>
      <c r="BE195" s="188"/>
    </row>
    <row r="196" spans="1:57" ht="59.25" customHeight="1" thickBot="1" x14ac:dyDescent="0.3">
      <c r="A196" s="210"/>
      <c r="B196" s="264"/>
      <c r="C196" s="186"/>
      <c r="D196" s="254"/>
      <c r="E196" s="186"/>
      <c r="F196" s="186"/>
      <c r="G196" s="186"/>
      <c r="H196" s="186"/>
      <c r="I196" s="186"/>
      <c r="J196" s="192"/>
      <c r="K196" s="186"/>
      <c r="L196" s="212"/>
      <c r="M196" s="208"/>
      <c r="N196" s="208"/>
      <c r="O196" s="208"/>
      <c r="P196" s="208"/>
      <c r="Q196" s="208"/>
      <c r="R196" s="208"/>
      <c r="S196" s="208"/>
      <c r="T196" s="208"/>
      <c r="U196" s="208"/>
      <c r="V196" s="208"/>
      <c r="W196" s="210"/>
      <c r="X196" s="212"/>
      <c r="Y196" s="210"/>
      <c r="Z196" s="117" t="s">
        <v>7</v>
      </c>
      <c r="AA196" s="104"/>
      <c r="AB196" s="104"/>
      <c r="AC196" s="108" t="b">
        <f t="shared" si="43"/>
        <v>0</v>
      </c>
      <c r="AD196" s="104"/>
      <c r="AE196" s="108" t="b">
        <f t="shared" si="44"/>
        <v>0</v>
      </c>
      <c r="AF196" s="109"/>
      <c r="AG196" s="110" t="b">
        <f t="shared" si="45"/>
        <v>0</v>
      </c>
      <c r="AH196" s="109"/>
      <c r="AI196" s="110" t="b">
        <f t="shared" si="46"/>
        <v>0</v>
      </c>
      <c r="AJ196" s="111"/>
      <c r="AK196" s="112" t="b">
        <f t="shared" si="47"/>
        <v>0</v>
      </c>
      <c r="AL196" s="113"/>
      <c r="AM196" s="112" t="b">
        <f t="shared" si="48"/>
        <v>0</v>
      </c>
      <c r="AN196" s="111"/>
      <c r="AO196" s="112" t="b">
        <f t="shared" si="49"/>
        <v>0</v>
      </c>
      <c r="AP196" s="114">
        <f t="shared" si="50"/>
        <v>0</v>
      </c>
      <c r="AQ196" s="216"/>
      <c r="AR196" s="201"/>
      <c r="AS196" s="219"/>
      <c r="AT196" s="201"/>
      <c r="AU196" s="204"/>
      <c r="AV196" s="204"/>
      <c r="AW196" s="197"/>
      <c r="AX196" s="198"/>
      <c r="AY196" s="205"/>
      <c r="AZ196" s="186"/>
      <c r="BA196" s="186"/>
      <c r="BB196" s="186"/>
      <c r="BC196" s="189"/>
      <c r="BD196" s="189"/>
      <c r="BE196" s="189"/>
    </row>
    <row r="197" spans="1:57" ht="59.25" customHeight="1" thickBot="1" x14ac:dyDescent="0.3">
      <c r="A197" s="213" t="str">
        <f>IF(C197&lt;&gt;"",VLOOKUP(C197,'Codificacion Riesgos'!$C$50:$D$113,2,FALSE)&amp;"-"&amp;B197,"")</f>
        <v>DFTP-2</v>
      </c>
      <c r="B197" s="262">
        <v>2</v>
      </c>
      <c r="C197" s="184" t="s">
        <v>549</v>
      </c>
      <c r="D197" s="254" t="s">
        <v>450</v>
      </c>
      <c r="E197" s="185" t="s">
        <v>47</v>
      </c>
      <c r="F197" s="184" t="s">
        <v>78</v>
      </c>
      <c r="G197" s="184" t="s">
        <v>890</v>
      </c>
      <c r="H197" s="185" t="s">
        <v>889</v>
      </c>
      <c r="I197" s="185" t="s">
        <v>888</v>
      </c>
      <c r="J197" s="191"/>
      <c r="K197" s="185">
        <v>4</v>
      </c>
      <c r="L197" s="211">
        <f>+IF(K197=1,0.2,(+IF(K197=2,0.4,+IF(K197=3,0.6,+IF(K197=4,0.8,+IF(K197=5,1,FALSE))))))</f>
        <v>0.8</v>
      </c>
      <c r="M197" s="206" t="s">
        <v>453</v>
      </c>
      <c r="N197" s="206" t="s">
        <v>452</v>
      </c>
      <c r="O197" s="206" t="s">
        <v>453</v>
      </c>
      <c r="P197" s="206" t="s">
        <v>452</v>
      </c>
      <c r="Q197" s="206" t="s">
        <v>452</v>
      </c>
      <c r="R197" s="206" t="s">
        <v>453</v>
      </c>
      <c r="S197" s="206" t="s">
        <v>453</v>
      </c>
      <c r="T197" s="206" t="s">
        <v>453</v>
      </c>
      <c r="U197" s="206" t="s">
        <v>453</v>
      </c>
      <c r="V197" s="206" t="s">
        <v>453</v>
      </c>
      <c r="W197" s="209" t="str">
        <f>+IF((COUNTIF(M197:V199,"SI")&lt;4),"3",(IF((COUNTIF(M197:V199,"SI")&gt;7),"5",(IF((COUNTIF(M197:V199,"SI")=4),"4",(IF((COUNTIF(M197:V199,"SI")=5),"4",(IF((COUNTIF(M197:V199,"SI")=6),"4",(IF((COUNTIF(M197:V199,"SI")=7),"4","NO REGISTRA")))))))))))</f>
        <v>3</v>
      </c>
      <c r="X197" s="211">
        <f>+IF((W197="3"),0.6,IF((W197="4"),0.8,IF((W197="5"),1,"NO REGISTRA")))</f>
        <v>0.6</v>
      </c>
      <c r="Y197" s="213" t="str">
        <f>+IF(AND(X197=100%,L197&gt;=20%,L197&lt;=100%),"EXTREMO",IF(AND(X197=80%,L197&gt;=20%,L197&lt;=100%),"ALTO",(IF(AND(X197&gt;=20%,X197&lt;=60%,L197=100%),"ALTO",(IF(AND(X197=60%,L197=80%),"ALTO",(IF(AND(X197=60%,L197&gt;=20%,L197&lt;=60%),"MODERADO",(IF(AND(X197=40%,L197&gt;=40%,L197&lt;=80%),"MODERADO",(IF(AND(X197=20%,L197&gt;=60%,L197&lt;=80%),"MODERADO",IF(AND(X197=40%,L197=20%),"BAJO",(IF(AND(X197=20%,L197&gt;=20%,L197&lt;=40%),"BAJO","NO REGISTRA")))))))))))))))</f>
        <v>ALTO</v>
      </c>
      <c r="Z197" s="107" t="s">
        <v>1015</v>
      </c>
      <c r="AA197" s="104" t="s">
        <v>15</v>
      </c>
      <c r="AB197" s="104" t="s">
        <v>11</v>
      </c>
      <c r="AC197" s="108">
        <f t="shared" si="43"/>
        <v>0.15</v>
      </c>
      <c r="AD197" s="104" t="s">
        <v>267</v>
      </c>
      <c r="AE197" s="108">
        <f t="shared" si="44"/>
        <v>0.15</v>
      </c>
      <c r="AF197" s="109" t="s">
        <v>268</v>
      </c>
      <c r="AG197" s="110">
        <f t="shared" si="45"/>
        <v>0.15</v>
      </c>
      <c r="AH197" s="109" t="s">
        <v>458</v>
      </c>
      <c r="AI197" s="110">
        <f t="shared" si="46"/>
        <v>0.15</v>
      </c>
      <c r="AJ197" s="111" t="s">
        <v>459</v>
      </c>
      <c r="AK197" s="112">
        <f t="shared" si="47"/>
        <v>0.1</v>
      </c>
      <c r="AL197" s="113" t="s">
        <v>283</v>
      </c>
      <c r="AM197" s="112">
        <f t="shared" si="48"/>
        <v>0.15</v>
      </c>
      <c r="AN197" s="111" t="s">
        <v>460</v>
      </c>
      <c r="AO197" s="112">
        <f t="shared" si="49"/>
        <v>0.15</v>
      </c>
      <c r="AP197" s="114">
        <f t="shared" si="50"/>
        <v>1</v>
      </c>
      <c r="AQ197" s="214">
        <f>AVERAGEIF(AA197:AA199,"&lt;&gt;",AP197:AP199)</f>
        <v>1</v>
      </c>
      <c r="AR197" s="199" t="str">
        <f>IF(AQ197=100%,"FUERTE",IF(AND(AQ197&lt;99%,AQ197&gt;=50%),"MODERADO","DEBIL"))</f>
        <v>FUERTE</v>
      </c>
      <c r="AS197" s="217">
        <f>IFERROR(IF(VLOOKUP("PROBABILIDAD",AA197:AA199,1,FALSE)="PROBABILIDAD",1,0),0)</f>
        <v>1</v>
      </c>
      <c r="AT197" s="199">
        <f>IF(AND(AR197="FUERTE",AS197=1),40%,IF(AND(AR197="MODERADO",AS197=1),20%,0))</f>
        <v>0.4</v>
      </c>
      <c r="AU197" s="202">
        <f>L197-AT197</f>
        <v>0.4</v>
      </c>
      <c r="AV197" s="202">
        <f>X197</f>
        <v>0.6</v>
      </c>
      <c r="AW197" s="193" t="str">
        <f>+IF(AND(AV197&gt;80%,AV197&lt;=100%,AU197&gt;=0%,AU197&lt;=100%),"EXTREMO",(IF(AND(AV197&gt;60%,AV197&lt;=80%,AU197&gt;=0%,AU197&lt;=100%),"ALTO",(IF(AND(AV197&gt;40%,AV197&lt;=60%,AU197&gt;60%,AU197&lt;=100%),"ALTO",(IF(AND(AV197&gt;=0%,AV197&lt;=40%,AU197&gt;80%,AU197&lt;=100%),"ALTO",(IF(AND(AV197&gt;40%,AV197&lt;=60%,AU197&gt;=0%,AU197&lt;=60%),"MODERADO",(IF(AND(AV197&gt;20%,AV197&lt;=40%,AU197&gt;20%,AU197&lt;=80%),"MODERADO",(IF(AND(AV197&gt;=0%,AV197&lt;=20%,AU197&gt;40%,AU197&lt;=80%),"MODERADO",(IF(AND(AV197&gt;=0%,AV197&lt;=40%,AU197&gt;=0%,AU197&lt;=20%),"BAJO",(IF(AND(AV197&gt;=0%,AV197&lt;=20%,AU197&gt;20%,AU197&lt;=40%),"BAJO","NO REGISTRA")))))))))))))))))</f>
        <v>MODERADO</v>
      </c>
      <c r="AX197" s="194"/>
      <c r="AY197" s="205" t="s">
        <v>461</v>
      </c>
      <c r="AZ197" s="187" t="s">
        <v>1014</v>
      </c>
      <c r="BA197" s="187" t="s">
        <v>340</v>
      </c>
      <c r="BB197" s="184" t="s">
        <v>1013</v>
      </c>
      <c r="BC197" s="187" t="s">
        <v>1012</v>
      </c>
      <c r="BD197" s="294">
        <v>44926</v>
      </c>
      <c r="BE197" s="187"/>
    </row>
    <row r="198" spans="1:57" ht="59.25" customHeight="1" thickBot="1" x14ac:dyDescent="0.3">
      <c r="A198" s="209"/>
      <c r="B198" s="263"/>
      <c r="C198" s="185"/>
      <c r="D198" s="254"/>
      <c r="E198" s="185"/>
      <c r="F198" s="185"/>
      <c r="G198" s="185"/>
      <c r="H198" s="185"/>
      <c r="I198" s="185"/>
      <c r="J198" s="191"/>
      <c r="K198" s="185"/>
      <c r="L198" s="211"/>
      <c r="M198" s="207"/>
      <c r="N198" s="207"/>
      <c r="O198" s="207"/>
      <c r="P198" s="207"/>
      <c r="Q198" s="207"/>
      <c r="R198" s="207"/>
      <c r="S198" s="207"/>
      <c r="T198" s="207"/>
      <c r="U198" s="207"/>
      <c r="V198" s="207"/>
      <c r="W198" s="209"/>
      <c r="X198" s="211"/>
      <c r="Y198" s="209"/>
      <c r="Z198" s="117" t="s">
        <v>6</v>
      </c>
      <c r="AA198" s="104"/>
      <c r="AB198" s="104"/>
      <c r="AC198" s="108" t="b">
        <f t="shared" si="43"/>
        <v>0</v>
      </c>
      <c r="AD198" s="104"/>
      <c r="AE198" s="108" t="b">
        <f t="shared" si="44"/>
        <v>0</v>
      </c>
      <c r="AF198" s="109"/>
      <c r="AG198" s="110" t="b">
        <f t="shared" si="45"/>
        <v>0</v>
      </c>
      <c r="AH198" s="109"/>
      <c r="AI198" s="110" t="b">
        <f t="shared" si="46"/>
        <v>0</v>
      </c>
      <c r="AJ198" s="111"/>
      <c r="AK198" s="112" t="b">
        <f t="shared" si="47"/>
        <v>0</v>
      </c>
      <c r="AL198" s="113"/>
      <c r="AM198" s="112" t="b">
        <f t="shared" si="48"/>
        <v>0</v>
      </c>
      <c r="AN198" s="111"/>
      <c r="AO198" s="112" t="b">
        <f t="shared" si="49"/>
        <v>0</v>
      </c>
      <c r="AP198" s="114">
        <f t="shared" si="50"/>
        <v>0</v>
      </c>
      <c r="AQ198" s="215"/>
      <c r="AR198" s="200"/>
      <c r="AS198" s="218"/>
      <c r="AT198" s="200"/>
      <c r="AU198" s="203"/>
      <c r="AV198" s="203"/>
      <c r="AW198" s="195"/>
      <c r="AX198" s="196"/>
      <c r="AY198" s="205"/>
      <c r="AZ198" s="188"/>
      <c r="BA198" s="188"/>
      <c r="BB198" s="185"/>
      <c r="BC198" s="188"/>
      <c r="BD198" s="188"/>
      <c r="BE198" s="188"/>
    </row>
    <row r="199" spans="1:57" ht="59.25" customHeight="1" thickBot="1" x14ac:dyDescent="0.3">
      <c r="A199" s="210"/>
      <c r="B199" s="264"/>
      <c r="C199" s="186"/>
      <c r="D199" s="254"/>
      <c r="E199" s="186"/>
      <c r="F199" s="186"/>
      <c r="G199" s="186"/>
      <c r="H199" s="186"/>
      <c r="I199" s="186"/>
      <c r="J199" s="192"/>
      <c r="K199" s="186"/>
      <c r="L199" s="212"/>
      <c r="M199" s="208"/>
      <c r="N199" s="208"/>
      <c r="O199" s="208"/>
      <c r="P199" s="208"/>
      <c r="Q199" s="208"/>
      <c r="R199" s="208"/>
      <c r="S199" s="208"/>
      <c r="T199" s="208"/>
      <c r="U199" s="208"/>
      <c r="V199" s="208"/>
      <c r="W199" s="210"/>
      <c r="X199" s="212"/>
      <c r="Y199" s="210"/>
      <c r="Z199" s="117" t="s">
        <v>7</v>
      </c>
      <c r="AA199" s="104"/>
      <c r="AB199" s="104"/>
      <c r="AC199" s="108" t="b">
        <f t="shared" si="43"/>
        <v>0</v>
      </c>
      <c r="AD199" s="104"/>
      <c r="AE199" s="108" t="b">
        <f t="shared" si="44"/>
        <v>0</v>
      </c>
      <c r="AF199" s="109"/>
      <c r="AG199" s="110" t="b">
        <f t="shared" si="45"/>
        <v>0</v>
      </c>
      <c r="AH199" s="109"/>
      <c r="AI199" s="110" t="b">
        <f t="shared" si="46"/>
        <v>0</v>
      </c>
      <c r="AJ199" s="111"/>
      <c r="AK199" s="112" t="b">
        <f t="shared" si="47"/>
        <v>0</v>
      </c>
      <c r="AL199" s="113"/>
      <c r="AM199" s="112" t="b">
        <f t="shared" si="48"/>
        <v>0</v>
      </c>
      <c r="AN199" s="111"/>
      <c r="AO199" s="112" t="b">
        <f t="shared" si="49"/>
        <v>0</v>
      </c>
      <c r="AP199" s="114">
        <f t="shared" si="50"/>
        <v>0</v>
      </c>
      <c r="AQ199" s="216"/>
      <c r="AR199" s="201"/>
      <c r="AS199" s="219"/>
      <c r="AT199" s="201"/>
      <c r="AU199" s="204"/>
      <c r="AV199" s="204"/>
      <c r="AW199" s="197"/>
      <c r="AX199" s="198"/>
      <c r="AY199" s="205"/>
      <c r="AZ199" s="189"/>
      <c r="BA199" s="189"/>
      <c r="BB199" s="186"/>
      <c r="BC199" s="189"/>
      <c r="BD199" s="189"/>
      <c r="BE199" s="189"/>
    </row>
  </sheetData>
  <sheetProtection formatCells="0" formatColumns="0" formatRows="0" sort="0" autoFilter="0"/>
  <mergeCells count="2372">
    <mergeCell ref="AU197:AU199"/>
    <mergeCell ref="AV197:AV199"/>
    <mergeCell ref="AW197:AX199"/>
    <mergeCell ref="AY197:AY199"/>
    <mergeCell ref="AZ197:AZ199"/>
    <mergeCell ref="BA197:BA199"/>
    <mergeCell ref="M197:M199"/>
    <mergeCell ref="N197:N199"/>
    <mergeCell ref="O197:O199"/>
    <mergeCell ref="P197:P199"/>
    <mergeCell ref="Q197:Q199"/>
    <mergeCell ref="R197:R199"/>
    <mergeCell ref="BC197:BC199"/>
    <mergeCell ref="BD197:BD199"/>
    <mergeCell ref="BE197:BE199"/>
    <mergeCell ref="AS197:AS199"/>
    <mergeCell ref="AT197:AT199"/>
    <mergeCell ref="A197:A199"/>
    <mergeCell ref="B197:B199"/>
    <mergeCell ref="C197:C199"/>
    <mergeCell ref="D197:D199"/>
    <mergeCell ref="E197:E199"/>
    <mergeCell ref="F197:F199"/>
    <mergeCell ref="G197:G199"/>
    <mergeCell ref="H197:H199"/>
    <mergeCell ref="I197:I199"/>
    <mergeCell ref="AV194:AV196"/>
    <mergeCell ref="AW194:AX196"/>
    <mergeCell ref="AY194:AY196"/>
    <mergeCell ref="AZ194:AZ196"/>
    <mergeCell ref="BA194:BA196"/>
    <mergeCell ref="BB194:BB196"/>
    <mergeCell ref="BC194:BC196"/>
    <mergeCell ref="BD194:BD196"/>
    <mergeCell ref="T194:T196"/>
    <mergeCell ref="U194:U196"/>
    <mergeCell ref="BB197:BB199"/>
    <mergeCell ref="S197:S199"/>
    <mergeCell ref="T197:T199"/>
    <mergeCell ref="U197:U199"/>
    <mergeCell ref="V197:V199"/>
    <mergeCell ref="W197:W199"/>
    <mergeCell ref="X197:X199"/>
    <mergeCell ref="Y197:Y199"/>
    <mergeCell ref="AQ197:AQ199"/>
    <mergeCell ref="AR197:AR199"/>
    <mergeCell ref="J197:J199"/>
    <mergeCell ref="K197:K199"/>
    <mergeCell ref="L197:L199"/>
    <mergeCell ref="BE194:BE196"/>
    <mergeCell ref="V194:V196"/>
    <mergeCell ref="W194:W196"/>
    <mergeCell ref="X194:X196"/>
    <mergeCell ref="Y194:Y196"/>
    <mergeCell ref="AQ194:AQ196"/>
    <mergeCell ref="AR194:AR196"/>
    <mergeCell ref="AS194:AS196"/>
    <mergeCell ref="AT194:AT196"/>
    <mergeCell ref="AU194:AU196"/>
    <mergeCell ref="BC191:BC193"/>
    <mergeCell ref="BD191:BD193"/>
    <mergeCell ref="BE191:BE193"/>
    <mergeCell ref="A194:A196"/>
    <mergeCell ref="B194:B196"/>
    <mergeCell ref="C194:C196"/>
    <mergeCell ref="D194:D196"/>
    <mergeCell ref="E194:E196"/>
    <mergeCell ref="F194:F196"/>
    <mergeCell ref="G194:G196"/>
    <mergeCell ref="H194:H196"/>
    <mergeCell ref="I194:I196"/>
    <mergeCell ref="J194:J196"/>
    <mergeCell ref="K194:K196"/>
    <mergeCell ref="L194:L196"/>
    <mergeCell ref="M194:M196"/>
    <mergeCell ref="N194:N196"/>
    <mergeCell ref="O194:O196"/>
    <mergeCell ref="P194:P196"/>
    <mergeCell ref="Q194:Q196"/>
    <mergeCell ref="R194:R196"/>
    <mergeCell ref="S194:S196"/>
    <mergeCell ref="AS191:AS193"/>
    <mergeCell ref="AT191:AT193"/>
    <mergeCell ref="AU191:AU193"/>
    <mergeCell ref="AV191:AV193"/>
    <mergeCell ref="AW191:AX193"/>
    <mergeCell ref="AY191:AY193"/>
    <mergeCell ref="AZ191:AZ193"/>
    <mergeCell ref="BA191:BA193"/>
    <mergeCell ref="BB191:BB193"/>
    <mergeCell ref="S191:S193"/>
    <mergeCell ref="T191:T193"/>
    <mergeCell ref="U191:U193"/>
    <mergeCell ref="V191:V193"/>
    <mergeCell ref="W191:W193"/>
    <mergeCell ref="X191:X193"/>
    <mergeCell ref="Y191:Y193"/>
    <mergeCell ref="AQ191:AQ193"/>
    <mergeCell ref="AR191:AR193"/>
    <mergeCell ref="J191:J193"/>
    <mergeCell ref="K191:K193"/>
    <mergeCell ref="L191:L193"/>
    <mergeCell ref="M191:M193"/>
    <mergeCell ref="N191:N193"/>
    <mergeCell ref="O191:O193"/>
    <mergeCell ref="P191:P193"/>
    <mergeCell ref="Q191:Q193"/>
    <mergeCell ref="R191:R193"/>
    <mergeCell ref="A191:A193"/>
    <mergeCell ref="B191:B193"/>
    <mergeCell ref="C191:C193"/>
    <mergeCell ref="D191:D193"/>
    <mergeCell ref="E191:E193"/>
    <mergeCell ref="F191:F193"/>
    <mergeCell ref="G191:G193"/>
    <mergeCell ref="H191:H193"/>
    <mergeCell ref="I191:I193"/>
    <mergeCell ref="AU185:AU187"/>
    <mergeCell ref="AV185:AV187"/>
    <mergeCell ref="AW185:AX187"/>
    <mergeCell ref="AY185:AY187"/>
    <mergeCell ref="AZ185:AZ187"/>
    <mergeCell ref="BA185:BA187"/>
    <mergeCell ref="AV188:AV190"/>
    <mergeCell ref="AW188:AX190"/>
    <mergeCell ref="AY188:AY190"/>
    <mergeCell ref="AZ188:AZ190"/>
    <mergeCell ref="BA188:BA190"/>
    <mergeCell ref="BB188:BB190"/>
    <mergeCell ref="BC188:BC190"/>
    <mergeCell ref="BD188:BD190"/>
    <mergeCell ref="BE188:BE190"/>
    <mergeCell ref="V188:V190"/>
    <mergeCell ref="W188:W190"/>
    <mergeCell ref="X188:X190"/>
    <mergeCell ref="Y188:Y190"/>
    <mergeCell ref="AQ188:AQ190"/>
    <mergeCell ref="AR188:AR190"/>
    <mergeCell ref="AS188:AS190"/>
    <mergeCell ref="AT188:AT190"/>
    <mergeCell ref="AU188:AU190"/>
    <mergeCell ref="M185:M187"/>
    <mergeCell ref="N185:N187"/>
    <mergeCell ref="O185:O187"/>
    <mergeCell ref="P185:P187"/>
    <mergeCell ref="Q185:Q187"/>
    <mergeCell ref="R185:R187"/>
    <mergeCell ref="BC185:BC187"/>
    <mergeCell ref="BD185:BD187"/>
    <mergeCell ref="BE185:BE187"/>
    <mergeCell ref="A188:A190"/>
    <mergeCell ref="B188:B190"/>
    <mergeCell ref="C188:C190"/>
    <mergeCell ref="D188:D190"/>
    <mergeCell ref="E188:E190"/>
    <mergeCell ref="F188:F190"/>
    <mergeCell ref="G188:G190"/>
    <mergeCell ref="H188:H190"/>
    <mergeCell ref="I188:I190"/>
    <mergeCell ref="J188:J190"/>
    <mergeCell ref="K188:K190"/>
    <mergeCell ref="L188:L190"/>
    <mergeCell ref="M188:M190"/>
    <mergeCell ref="N188:N190"/>
    <mergeCell ref="O188:O190"/>
    <mergeCell ref="P188:P190"/>
    <mergeCell ref="Q188:Q190"/>
    <mergeCell ref="R188:R190"/>
    <mergeCell ref="S188:S190"/>
    <mergeCell ref="T188:T190"/>
    <mergeCell ref="U188:U190"/>
    <mergeCell ref="AS185:AS187"/>
    <mergeCell ref="AT185:AT187"/>
    <mergeCell ref="A185:A187"/>
    <mergeCell ref="B185:B187"/>
    <mergeCell ref="C185:C187"/>
    <mergeCell ref="D185:D187"/>
    <mergeCell ref="E185:E187"/>
    <mergeCell ref="F185:F187"/>
    <mergeCell ref="G185:G187"/>
    <mergeCell ref="H185:H187"/>
    <mergeCell ref="I185:I187"/>
    <mergeCell ref="AV182:AV184"/>
    <mergeCell ref="AW182:AX184"/>
    <mergeCell ref="AY182:AY184"/>
    <mergeCell ref="AZ182:AZ184"/>
    <mergeCell ref="BA182:BA184"/>
    <mergeCell ref="BB182:BB184"/>
    <mergeCell ref="BC182:BC184"/>
    <mergeCell ref="BD182:BD184"/>
    <mergeCell ref="T182:T184"/>
    <mergeCell ref="U182:U184"/>
    <mergeCell ref="BB185:BB187"/>
    <mergeCell ref="S185:S187"/>
    <mergeCell ref="T185:T187"/>
    <mergeCell ref="U185:U187"/>
    <mergeCell ref="V185:V187"/>
    <mergeCell ref="W185:W187"/>
    <mergeCell ref="X185:X187"/>
    <mergeCell ref="Y185:Y187"/>
    <mergeCell ref="AQ185:AQ187"/>
    <mergeCell ref="AR185:AR187"/>
    <mergeCell ref="J185:J187"/>
    <mergeCell ref="K185:K187"/>
    <mergeCell ref="L185:L187"/>
    <mergeCell ref="BE182:BE184"/>
    <mergeCell ref="V182:V184"/>
    <mergeCell ref="W182:W184"/>
    <mergeCell ref="X182:X184"/>
    <mergeCell ref="Y182:Y184"/>
    <mergeCell ref="AQ182:AQ184"/>
    <mergeCell ref="AR182:AR184"/>
    <mergeCell ref="AS182:AS184"/>
    <mergeCell ref="AT182:AT184"/>
    <mergeCell ref="AU182:AU184"/>
    <mergeCell ref="BC179:BC181"/>
    <mergeCell ref="BD179:BD181"/>
    <mergeCell ref="BE179:BE181"/>
    <mergeCell ref="A182:A184"/>
    <mergeCell ref="B182:B184"/>
    <mergeCell ref="C182:C184"/>
    <mergeCell ref="D182:D184"/>
    <mergeCell ref="E182:E184"/>
    <mergeCell ref="F182:F184"/>
    <mergeCell ref="G182:G184"/>
    <mergeCell ref="H182:H184"/>
    <mergeCell ref="I182:I184"/>
    <mergeCell ref="J182:J184"/>
    <mergeCell ref="K182:K184"/>
    <mergeCell ref="L182:L184"/>
    <mergeCell ref="M182:M184"/>
    <mergeCell ref="N182:N184"/>
    <mergeCell ref="O182:O184"/>
    <mergeCell ref="P182:P184"/>
    <mergeCell ref="Q182:Q184"/>
    <mergeCell ref="R182:R184"/>
    <mergeCell ref="S182:S184"/>
    <mergeCell ref="AS179:AS181"/>
    <mergeCell ref="AT179:AT181"/>
    <mergeCell ref="AU179:AU181"/>
    <mergeCell ref="AV179:AV181"/>
    <mergeCell ref="AW179:AX181"/>
    <mergeCell ref="AY179:AY181"/>
    <mergeCell ref="AZ179:AZ181"/>
    <mergeCell ref="BA179:BA181"/>
    <mergeCell ref="BB179:BB181"/>
    <mergeCell ref="S179:S181"/>
    <mergeCell ref="T179:T181"/>
    <mergeCell ref="U179:U181"/>
    <mergeCell ref="V179:V181"/>
    <mergeCell ref="W179:W181"/>
    <mergeCell ref="X179:X181"/>
    <mergeCell ref="Y179:Y181"/>
    <mergeCell ref="AQ179:AQ181"/>
    <mergeCell ref="AR179:AR181"/>
    <mergeCell ref="J179:J181"/>
    <mergeCell ref="K179:K181"/>
    <mergeCell ref="L179:L181"/>
    <mergeCell ref="M179:M181"/>
    <mergeCell ref="N179:N181"/>
    <mergeCell ref="O179:O181"/>
    <mergeCell ref="P179:P181"/>
    <mergeCell ref="Q179:Q181"/>
    <mergeCell ref="R179:R181"/>
    <mergeCell ref="A179:A181"/>
    <mergeCell ref="B179:B181"/>
    <mergeCell ref="C179:C181"/>
    <mergeCell ref="D179:D181"/>
    <mergeCell ref="E179:E181"/>
    <mergeCell ref="F179:F181"/>
    <mergeCell ref="G179:G181"/>
    <mergeCell ref="H179:H181"/>
    <mergeCell ref="I179:I181"/>
    <mergeCell ref="AU173:AU175"/>
    <mergeCell ref="AV173:AV175"/>
    <mergeCell ref="AW173:AX175"/>
    <mergeCell ref="AY173:AY175"/>
    <mergeCell ref="AZ173:AZ175"/>
    <mergeCell ref="BA173:BA175"/>
    <mergeCell ref="AV176:AV178"/>
    <mergeCell ref="AW176:AX178"/>
    <mergeCell ref="AY176:AY178"/>
    <mergeCell ref="AZ176:AZ178"/>
    <mergeCell ref="BA176:BA178"/>
    <mergeCell ref="BB176:BB178"/>
    <mergeCell ref="BC176:BC178"/>
    <mergeCell ref="BD176:BD178"/>
    <mergeCell ref="BE176:BE178"/>
    <mergeCell ref="V176:V178"/>
    <mergeCell ref="W176:W178"/>
    <mergeCell ref="X176:X178"/>
    <mergeCell ref="Y176:Y178"/>
    <mergeCell ref="AQ176:AQ178"/>
    <mergeCell ref="AR176:AR178"/>
    <mergeCell ref="AS176:AS178"/>
    <mergeCell ref="AT176:AT178"/>
    <mergeCell ref="AU176:AU178"/>
    <mergeCell ref="M173:M175"/>
    <mergeCell ref="N173:N175"/>
    <mergeCell ref="O173:O175"/>
    <mergeCell ref="P173:P175"/>
    <mergeCell ref="Q173:Q175"/>
    <mergeCell ref="R173:R175"/>
    <mergeCell ref="BC173:BC175"/>
    <mergeCell ref="BD173:BD175"/>
    <mergeCell ref="BE173:BE175"/>
    <mergeCell ref="A176:A178"/>
    <mergeCell ref="B176:B178"/>
    <mergeCell ref="C176:C178"/>
    <mergeCell ref="D176:D178"/>
    <mergeCell ref="E176:E178"/>
    <mergeCell ref="F176:F178"/>
    <mergeCell ref="G176:G178"/>
    <mergeCell ref="H176:H178"/>
    <mergeCell ref="I176:I178"/>
    <mergeCell ref="J176:J178"/>
    <mergeCell ref="K176:K178"/>
    <mergeCell ref="L176:L178"/>
    <mergeCell ref="M176:M178"/>
    <mergeCell ref="N176:N178"/>
    <mergeCell ref="O176:O178"/>
    <mergeCell ref="P176:P178"/>
    <mergeCell ref="Q176:Q178"/>
    <mergeCell ref="R176:R178"/>
    <mergeCell ref="S176:S178"/>
    <mergeCell ref="T176:T178"/>
    <mergeCell ref="U176:U178"/>
    <mergeCell ref="AS173:AS175"/>
    <mergeCell ref="AT173:AT175"/>
    <mergeCell ref="A173:A175"/>
    <mergeCell ref="B173:B175"/>
    <mergeCell ref="C173:C175"/>
    <mergeCell ref="D173:D175"/>
    <mergeCell ref="E173:E175"/>
    <mergeCell ref="F173:F175"/>
    <mergeCell ref="G173:G175"/>
    <mergeCell ref="H173:H175"/>
    <mergeCell ref="I173:I175"/>
    <mergeCell ref="AV170:AV172"/>
    <mergeCell ref="AW170:AX172"/>
    <mergeCell ref="AY170:AY172"/>
    <mergeCell ref="AZ170:AZ172"/>
    <mergeCell ref="BA170:BA172"/>
    <mergeCell ref="BB170:BB172"/>
    <mergeCell ref="BC170:BC172"/>
    <mergeCell ref="BD170:BD172"/>
    <mergeCell ref="T170:T172"/>
    <mergeCell ref="U170:U172"/>
    <mergeCell ref="BB173:BB175"/>
    <mergeCell ref="S173:S175"/>
    <mergeCell ref="T173:T175"/>
    <mergeCell ref="U173:U175"/>
    <mergeCell ref="V173:V175"/>
    <mergeCell ref="W173:W175"/>
    <mergeCell ref="X173:X175"/>
    <mergeCell ref="Y173:Y175"/>
    <mergeCell ref="AQ173:AQ175"/>
    <mergeCell ref="AR173:AR175"/>
    <mergeCell ref="J173:J175"/>
    <mergeCell ref="K173:K175"/>
    <mergeCell ref="L173:L175"/>
    <mergeCell ref="BE170:BE172"/>
    <mergeCell ref="V170:V172"/>
    <mergeCell ref="W170:W172"/>
    <mergeCell ref="X170:X172"/>
    <mergeCell ref="Y170:Y172"/>
    <mergeCell ref="AQ170:AQ172"/>
    <mergeCell ref="AR170:AR172"/>
    <mergeCell ref="AS170:AS172"/>
    <mergeCell ref="AT170:AT172"/>
    <mergeCell ref="AU170:AU172"/>
    <mergeCell ref="BC167:BC169"/>
    <mergeCell ref="BD167:BD169"/>
    <mergeCell ref="BE167:BE169"/>
    <mergeCell ref="A170:A172"/>
    <mergeCell ref="B170:B172"/>
    <mergeCell ref="C170:C172"/>
    <mergeCell ref="D170:D172"/>
    <mergeCell ref="E170:E172"/>
    <mergeCell ref="F170:F172"/>
    <mergeCell ref="G170:G172"/>
    <mergeCell ref="H170:H172"/>
    <mergeCell ref="I170:I172"/>
    <mergeCell ref="J170:J172"/>
    <mergeCell ref="K170:K172"/>
    <mergeCell ref="L170:L172"/>
    <mergeCell ref="M170:M172"/>
    <mergeCell ref="N170:N172"/>
    <mergeCell ref="O170:O172"/>
    <mergeCell ref="P170:P172"/>
    <mergeCell ref="Q170:Q172"/>
    <mergeCell ref="R170:R172"/>
    <mergeCell ref="S170:S172"/>
    <mergeCell ref="AS167:AS169"/>
    <mergeCell ref="AT167:AT169"/>
    <mergeCell ref="AU167:AU169"/>
    <mergeCell ref="AV167:AV169"/>
    <mergeCell ref="AW167:AX169"/>
    <mergeCell ref="AY167:AY169"/>
    <mergeCell ref="AZ167:AZ169"/>
    <mergeCell ref="BA167:BA169"/>
    <mergeCell ref="BB167:BB169"/>
    <mergeCell ref="S167:S169"/>
    <mergeCell ref="T167:T169"/>
    <mergeCell ref="U167:U169"/>
    <mergeCell ref="V167:V169"/>
    <mergeCell ref="W167:W169"/>
    <mergeCell ref="X167:X169"/>
    <mergeCell ref="Y167:Y169"/>
    <mergeCell ref="AQ167:AQ169"/>
    <mergeCell ref="AR167:AR169"/>
    <mergeCell ref="J167:J169"/>
    <mergeCell ref="K167:K169"/>
    <mergeCell ref="L167:L169"/>
    <mergeCell ref="M167:M169"/>
    <mergeCell ref="N167:N169"/>
    <mergeCell ref="O167:O169"/>
    <mergeCell ref="P167:P169"/>
    <mergeCell ref="Q167:Q169"/>
    <mergeCell ref="R167:R169"/>
    <mergeCell ref="A167:A169"/>
    <mergeCell ref="B167:B169"/>
    <mergeCell ref="C167:C169"/>
    <mergeCell ref="D167:D169"/>
    <mergeCell ref="E167:E169"/>
    <mergeCell ref="F167:F169"/>
    <mergeCell ref="G167:G169"/>
    <mergeCell ref="H167:H169"/>
    <mergeCell ref="I167:I169"/>
    <mergeCell ref="AU161:AU163"/>
    <mergeCell ref="AV161:AV163"/>
    <mergeCell ref="AW161:AX163"/>
    <mergeCell ref="AY161:AY163"/>
    <mergeCell ref="AZ161:AZ163"/>
    <mergeCell ref="BA161:BA163"/>
    <mergeCell ref="AV164:AV166"/>
    <mergeCell ref="AW164:AX166"/>
    <mergeCell ref="AY164:AY166"/>
    <mergeCell ref="AZ164:AZ166"/>
    <mergeCell ref="BA164:BA166"/>
    <mergeCell ref="BB164:BB166"/>
    <mergeCell ref="BC164:BC166"/>
    <mergeCell ref="BD164:BD166"/>
    <mergeCell ref="BE164:BE166"/>
    <mergeCell ref="V164:V166"/>
    <mergeCell ref="W164:W166"/>
    <mergeCell ref="X164:X166"/>
    <mergeCell ref="Y164:Y166"/>
    <mergeCell ref="AQ164:AQ166"/>
    <mergeCell ref="AR164:AR166"/>
    <mergeCell ref="AS164:AS166"/>
    <mergeCell ref="AT164:AT166"/>
    <mergeCell ref="AU164:AU166"/>
    <mergeCell ref="M161:M163"/>
    <mergeCell ref="N161:N163"/>
    <mergeCell ref="O161:O163"/>
    <mergeCell ref="P161:P163"/>
    <mergeCell ref="Q161:Q163"/>
    <mergeCell ref="R161:R163"/>
    <mergeCell ref="BC161:BC163"/>
    <mergeCell ref="BD161:BD163"/>
    <mergeCell ref="BE161:BE163"/>
    <mergeCell ref="A164:A166"/>
    <mergeCell ref="B164:B166"/>
    <mergeCell ref="C164:C166"/>
    <mergeCell ref="D164:D166"/>
    <mergeCell ref="E164:E166"/>
    <mergeCell ref="F164:F166"/>
    <mergeCell ref="G164:G166"/>
    <mergeCell ref="H164:H166"/>
    <mergeCell ref="I164:I166"/>
    <mergeCell ref="J164:J166"/>
    <mergeCell ref="K164:K166"/>
    <mergeCell ref="L164:L166"/>
    <mergeCell ref="M164:M166"/>
    <mergeCell ref="N164:N166"/>
    <mergeCell ref="O164:O166"/>
    <mergeCell ref="P164:P166"/>
    <mergeCell ref="Q164:Q166"/>
    <mergeCell ref="R164:R166"/>
    <mergeCell ref="S164:S166"/>
    <mergeCell ref="T164:T166"/>
    <mergeCell ref="U164:U166"/>
    <mergeCell ref="AS161:AS163"/>
    <mergeCell ref="AT161:AT163"/>
    <mergeCell ref="A161:A163"/>
    <mergeCell ref="B161:B163"/>
    <mergeCell ref="C161:C163"/>
    <mergeCell ref="D161:D163"/>
    <mergeCell ref="E161:E163"/>
    <mergeCell ref="F161:F163"/>
    <mergeCell ref="G161:G163"/>
    <mergeCell ref="H161:H163"/>
    <mergeCell ref="I161:I163"/>
    <mergeCell ref="AV158:AV160"/>
    <mergeCell ref="AW158:AX160"/>
    <mergeCell ref="AY158:AY160"/>
    <mergeCell ref="AZ158:AZ160"/>
    <mergeCell ref="BA158:BA160"/>
    <mergeCell ref="BB158:BB160"/>
    <mergeCell ref="BC158:BC160"/>
    <mergeCell ref="BD158:BD160"/>
    <mergeCell ref="T158:T160"/>
    <mergeCell ref="U158:U160"/>
    <mergeCell ref="BB161:BB163"/>
    <mergeCell ref="S161:S163"/>
    <mergeCell ref="T161:T163"/>
    <mergeCell ref="U161:U163"/>
    <mergeCell ref="V161:V163"/>
    <mergeCell ref="W161:W163"/>
    <mergeCell ref="X161:X163"/>
    <mergeCell ref="Y161:Y163"/>
    <mergeCell ref="AQ161:AQ163"/>
    <mergeCell ref="AR161:AR163"/>
    <mergeCell ref="J161:J163"/>
    <mergeCell ref="K161:K163"/>
    <mergeCell ref="L161:L163"/>
    <mergeCell ref="BE158:BE160"/>
    <mergeCell ref="V158:V160"/>
    <mergeCell ref="W158:W160"/>
    <mergeCell ref="X158:X160"/>
    <mergeCell ref="Y158:Y160"/>
    <mergeCell ref="AQ158:AQ160"/>
    <mergeCell ref="AR158:AR160"/>
    <mergeCell ref="AS158:AS160"/>
    <mergeCell ref="AT158:AT160"/>
    <mergeCell ref="AU158:AU160"/>
    <mergeCell ref="BC155:BC157"/>
    <mergeCell ref="BD155:BD157"/>
    <mergeCell ref="BE155:BE157"/>
    <mergeCell ref="A158:A160"/>
    <mergeCell ref="B158:B160"/>
    <mergeCell ref="C158:C160"/>
    <mergeCell ref="D158:D160"/>
    <mergeCell ref="E158:E160"/>
    <mergeCell ref="F158:F160"/>
    <mergeCell ref="G158:G160"/>
    <mergeCell ref="H158:H160"/>
    <mergeCell ref="I158:I160"/>
    <mergeCell ref="J158:J160"/>
    <mergeCell ref="K158:K160"/>
    <mergeCell ref="L158:L160"/>
    <mergeCell ref="M158:M160"/>
    <mergeCell ref="N158:N160"/>
    <mergeCell ref="O158:O160"/>
    <mergeCell ref="P158:P160"/>
    <mergeCell ref="Q158:Q160"/>
    <mergeCell ref="R158:R160"/>
    <mergeCell ref="S158:S160"/>
    <mergeCell ref="AS155:AS157"/>
    <mergeCell ref="AT155:AT157"/>
    <mergeCell ref="AU155:AU157"/>
    <mergeCell ref="AV155:AV157"/>
    <mergeCell ref="AW155:AX157"/>
    <mergeCell ref="AY155:AY157"/>
    <mergeCell ref="AZ155:AZ157"/>
    <mergeCell ref="BA155:BA157"/>
    <mergeCell ref="BB155:BB157"/>
    <mergeCell ref="S155:S157"/>
    <mergeCell ref="T155:T157"/>
    <mergeCell ref="U155:U157"/>
    <mergeCell ref="V155:V157"/>
    <mergeCell ref="W155:W157"/>
    <mergeCell ref="X155:X157"/>
    <mergeCell ref="Y155:Y157"/>
    <mergeCell ref="AQ155:AQ157"/>
    <mergeCell ref="AR155:AR157"/>
    <mergeCell ref="J155:J157"/>
    <mergeCell ref="K155:K157"/>
    <mergeCell ref="L155:L157"/>
    <mergeCell ref="M155:M157"/>
    <mergeCell ref="N155:N157"/>
    <mergeCell ref="O155:O157"/>
    <mergeCell ref="P155:P157"/>
    <mergeCell ref="Q155:Q157"/>
    <mergeCell ref="R155:R157"/>
    <mergeCell ref="A155:A157"/>
    <mergeCell ref="B155:B157"/>
    <mergeCell ref="C155:C157"/>
    <mergeCell ref="D155:D157"/>
    <mergeCell ref="E155:E157"/>
    <mergeCell ref="F155:F157"/>
    <mergeCell ref="G155:G157"/>
    <mergeCell ref="H155:H157"/>
    <mergeCell ref="I155:I157"/>
    <mergeCell ref="AV152:AV154"/>
    <mergeCell ref="AW152:AX154"/>
    <mergeCell ref="AY152:AY154"/>
    <mergeCell ref="AZ152:AZ154"/>
    <mergeCell ref="BA152:BA154"/>
    <mergeCell ref="BB152:BB154"/>
    <mergeCell ref="BC152:BC154"/>
    <mergeCell ref="BD152:BD154"/>
    <mergeCell ref="BE152:BE154"/>
    <mergeCell ref="V152:V154"/>
    <mergeCell ref="W152:W154"/>
    <mergeCell ref="X152:X154"/>
    <mergeCell ref="Y152:Y154"/>
    <mergeCell ref="AQ152:AQ154"/>
    <mergeCell ref="AR152:AR154"/>
    <mergeCell ref="AS152:AS154"/>
    <mergeCell ref="AT152:AT154"/>
    <mergeCell ref="AU152:AU154"/>
    <mergeCell ref="BC149:BC151"/>
    <mergeCell ref="BD149:BD151"/>
    <mergeCell ref="BE149:BE151"/>
    <mergeCell ref="A152:A154"/>
    <mergeCell ref="B152:B154"/>
    <mergeCell ref="C152:C154"/>
    <mergeCell ref="D152:D154"/>
    <mergeCell ref="E152:E154"/>
    <mergeCell ref="F152:F154"/>
    <mergeCell ref="G152:G154"/>
    <mergeCell ref="H152:H154"/>
    <mergeCell ref="I152:I154"/>
    <mergeCell ref="J152:J154"/>
    <mergeCell ref="K152:K154"/>
    <mergeCell ref="L152:L154"/>
    <mergeCell ref="M152:M154"/>
    <mergeCell ref="N152:N154"/>
    <mergeCell ref="O152:O154"/>
    <mergeCell ref="P152:P154"/>
    <mergeCell ref="Q152:Q154"/>
    <mergeCell ref="R152:R154"/>
    <mergeCell ref="S152:S154"/>
    <mergeCell ref="T152:T154"/>
    <mergeCell ref="U152:U154"/>
    <mergeCell ref="AS149:AS151"/>
    <mergeCell ref="AT149:AT151"/>
    <mergeCell ref="AU149:AU151"/>
    <mergeCell ref="AV149:AV151"/>
    <mergeCell ref="AW149:AX151"/>
    <mergeCell ref="AY149:AY151"/>
    <mergeCell ref="AZ149:AZ151"/>
    <mergeCell ref="BA149:BA151"/>
    <mergeCell ref="BB149:BB151"/>
    <mergeCell ref="S149:S151"/>
    <mergeCell ref="T149:T151"/>
    <mergeCell ref="U149:U151"/>
    <mergeCell ref="V149:V151"/>
    <mergeCell ref="W149:W151"/>
    <mergeCell ref="X149:X151"/>
    <mergeCell ref="Y149:Y151"/>
    <mergeCell ref="AQ149:AQ151"/>
    <mergeCell ref="AR149:AR151"/>
    <mergeCell ref="J149:J151"/>
    <mergeCell ref="K149:K151"/>
    <mergeCell ref="L149:L151"/>
    <mergeCell ref="M149:M151"/>
    <mergeCell ref="N149:N151"/>
    <mergeCell ref="O149:O151"/>
    <mergeCell ref="P149:P151"/>
    <mergeCell ref="Q149:Q151"/>
    <mergeCell ref="R149:R151"/>
    <mergeCell ref="A149:A151"/>
    <mergeCell ref="B149:B151"/>
    <mergeCell ref="C149:C151"/>
    <mergeCell ref="D149:D151"/>
    <mergeCell ref="E149:E151"/>
    <mergeCell ref="F149:F151"/>
    <mergeCell ref="G149:G151"/>
    <mergeCell ref="H149:H151"/>
    <mergeCell ref="I149:I151"/>
    <mergeCell ref="AS104:AS105"/>
    <mergeCell ref="AU64:AU66"/>
    <mergeCell ref="AT64:AT66"/>
    <mergeCell ref="AP67:AP69"/>
    <mergeCell ref="AR64:AR66"/>
    <mergeCell ref="AQ64:AQ66"/>
    <mergeCell ref="AP64:AP66"/>
    <mergeCell ref="AV146:AV148"/>
    <mergeCell ref="A143:A145"/>
    <mergeCell ref="B143:B145"/>
    <mergeCell ref="C143:C145"/>
    <mergeCell ref="D143:D145"/>
    <mergeCell ref="E143:E145"/>
    <mergeCell ref="F143:F145"/>
    <mergeCell ref="G143:G145"/>
    <mergeCell ref="H143:H145"/>
    <mergeCell ref="I143:I145"/>
    <mergeCell ref="AV140:AV142"/>
    <mergeCell ref="A137:A139"/>
    <mergeCell ref="B137:B139"/>
    <mergeCell ref="C137:C139"/>
    <mergeCell ref="D137:D139"/>
    <mergeCell ref="E137:E139"/>
    <mergeCell ref="U146:U148"/>
    <mergeCell ref="AS143:AS145"/>
    <mergeCell ref="AT143:AT145"/>
    <mergeCell ref="AU143:AU145"/>
    <mergeCell ref="AV143:AV145"/>
    <mergeCell ref="AW143:AX145"/>
    <mergeCell ref="AY143:AY145"/>
    <mergeCell ref="AZ143:AZ145"/>
    <mergeCell ref="BA143:BA145"/>
    <mergeCell ref="AW146:AX148"/>
    <mergeCell ref="AY146:AY148"/>
    <mergeCell ref="AZ146:AZ148"/>
    <mergeCell ref="BA146:BA148"/>
    <mergeCell ref="BB146:BB148"/>
    <mergeCell ref="BC146:BC148"/>
    <mergeCell ref="BD146:BD148"/>
    <mergeCell ref="BE146:BE148"/>
    <mergeCell ref="V146:V148"/>
    <mergeCell ref="W146:W148"/>
    <mergeCell ref="X146:X148"/>
    <mergeCell ref="Y146:Y148"/>
    <mergeCell ref="AQ146:AQ148"/>
    <mergeCell ref="AR146:AR148"/>
    <mergeCell ref="AS146:AS148"/>
    <mergeCell ref="AT146:AT148"/>
    <mergeCell ref="AU146:AU148"/>
    <mergeCell ref="J143:J145"/>
    <mergeCell ref="K143:K145"/>
    <mergeCell ref="L143:L145"/>
    <mergeCell ref="M143:M145"/>
    <mergeCell ref="N143:N145"/>
    <mergeCell ref="O143:O145"/>
    <mergeCell ref="P143:P145"/>
    <mergeCell ref="Q143:Q145"/>
    <mergeCell ref="R143:R145"/>
    <mergeCell ref="BC143:BC145"/>
    <mergeCell ref="BD143:BD145"/>
    <mergeCell ref="BE143:BE145"/>
    <mergeCell ref="A146:A148"/>
    <mergeCell ref="B146:B148"/>
    <mergeCell ref="C146:C148"/>
    <mergeCell ref="D146:D148"/>
    <mergeCell ref="E146:E148"/>
    <mergeCell ref="F146:F148"/>
    <mergeCell ref="G146:G148"/>
    <mergeCell ref="H146:H148"/>
    <mergeCell ref="I146:I148"/>
    <mergeCell ref="J146:J148"/>
    <mergeCell ref="K146:K148"/>
    <mergeCell ref="L146:L148"/>
    <mergeCell ref="M146:M148"/>
    <mergeCell ref="N146:N148"/>
    <mergeCell ref="O146:O148"/>
    <mergeCell ref="P146:P148"/>
    <mergeCell ref="Q146:Q148"/>
    <mergeCell ref="R146:R148"/>
    <mergeCell ref="S146:S148"/>
    <mergeCell ref="T146:T148"/>
    <mergeCell ref="BC140:BC142"/>
    <mergeCell ref="BD140:BD142"/>
    <mergeCell ref="BE140:BE142"/>
    <mergeCell ref="V140:V142"/>
    <mergeCell ref="W140:W142"/>
    <mergeCell ref="X140:X142"/>
    <mergeCell ref="Y140:Y142"/>
    <mergeCell ref="AQ140:AQ142"/>
    <mergeCell ref="AR140:AR142"/>
    <mergeCell ref="AS140:AS142"/>
    <mergeCell ref="AT140:AT142"/>
    <mergeCell ref="AU140:AU142"/>
    <mergeCell ref="BB143:BB145"/>
    <mergeCell ref="S143:S145"/>
    <mergeCell ref="T143:T145"/>
    <mergeCell ref="U143:U145"/>
    <mergeCell ref="V143:V145"/>
    <mergeCell ref="W143:W145"/>
    <mergeCell ref="X143:X145"/>
    <mergeCell ref="Y143:Y145"/>
    <mergeCell ref="AQ143:AQ145"/>
    <mergeCell ref="AR143:AR145"/>
    <mergeCell ref="R140:R142"/>
    <mergeCell ref="S140:S142"/>
    <mergeCell ref="T140:T142"/>
    <mergeCell ref="U140:U142"/>
    <mergeCell ref="AS137:AS139"/>
    <mergeCell ref="AT137:AT139"/>
    <mergeCell ref="AU137:AU139"/>
    <mergeCell ref="AV137:AV139"/>
    <mergeCell ref="AW137:AX139"/>
    <mergeCell ref="AY137:AY139"/>
    <mergeCell ref="AZ137:AZ139"/>
    <mergeCell ref="BA137:BA139"/>
    <mergeCell ref="AW140:AX142"/>
    <mergeCell ref="AY140:AY142"/>
    <mergeCell ref="AZ140:AZ142"/>
    <mergeCell ref="BA140:BA142"/>
    <mergeCell ref="BB140:BB142"/>
    <mergeCell ref="A140:A142"/>
    <mergeCell ref="B140:B142"/>
    <mergeCell ref="C140:C142"/>
    <mergeCell ref="D140:D142"/>
    <mergeCell ref="E140:E142"/>
    <mergeCell ref="F140:F142"/>
    <mergeCell ref="G140:G142"/>
    <mergeCell ref="H140:H142"/>
    <mergeCell ref="I140:I142"/>
    <mergeCell ref="J140:J142"/>
    <mergeCell ref="K140:K142"/>
    <mergeCell ref="L140:L142"/>
    <mergeCell ref="M140:M142"/>
    <mergeCell ref="N140:N142"/>
    <mergeCell ref="O140:O142"/>
    <mergeCell ref="P140:P142"/>
    <mergeCell ref="Q140:Q142"/>
    <mergeCell ref="BD134:BD136"/>
    <mergeCell ref="BE134:BE136"/>
    <mergeCell ref="V134:V136"/>
    <mergeCell ref="W134:W136"/>
    <mergeCell ref="X134:X136"/>
    <mergeCell ref="Y134:Y136"/>
    <mergeCell ref="AQ134:AQ136"/>
    <mergeCell ref="AR134:AR136"/>
    <mergeCell ref="AS134:AS136"/>
    <mergeCell ref="AT134:AT136"/>
    <mergeCell ref="AU134:AU136"/>
    <mergeCell ref="BB137:BB139"/>
    <mergeCell ref="S137:S139"/>
    <mergeCell ref="T137:T139"/>
    <mergeCell ref="U137:U139"/>
    <mergeCell ref="V137:V139"/>
    <mergeCell ref="W137:W139"/>
    <mergeCell ref="X137:X139"/>
    <mergeCell ref="Y137:Y139"/>
    <mergeCell ref="AQ137:AQ139"/>
    <mergeCell ref="AR137:AR139"/>
    <mergeCell ref="BC137:BC139"/>
    <mergeCell ref="BD137:BD139"/>
    <mergeCell ref="BE137:BE139"/>
    <mergeCell ref="AU131:AU133"/>
    <mergeCell ref="AV131:AV133"/>
    <mergeCell ref="AW131:AX133"/>
    <mergeCell ref="AY131:AY133"/>
    <mergeCell ref="AZ131:AZ133"/>
    <mergeCell ref="BA131:BA133"/>
    <mergeCell ref="F137:F139"/>
    <mergeCell ref="G137:G139"/>
    <mergeCell ref="H137:H139"/>
    <mergeCell ref="I137:I139"/>
    <mergeCell ref="AV134:AV136"/>
    <mergeCell ref="AW134:AX136"/>
    <mergeCell ref="AY134:AY136"/>
    <mergeCell ref="AZ134:AZ136"/>
    <mergeCell ref="BA134:BA136"/>
    <mergeCell ref="BB134:BB136"/>
    <mergeCell ref="BC134:BC136"/>
    <mergeCell ref="J137:J139"/>
    <mergeCell ref="K137:K139"/>
    <mergeCell ref="L137:L139"/>
    <mergeCell ref="M137:M139"/>
    <mergeCell ref="N137:N139"/>
    <mergeCell ref="O137:O139"/>
    <mergeCell ref="P137:P139"/>
    <mergeCell ref="Q137:Q139"/>
    <mergeCell ref="R137:R139"/>
    <mergeCell ref="M131:M133"/>
    <mergeCell ref="N131:N133"/>
    <mergeCell ref="O131:O133"/>
    <mergeCell ref="P131:P133"/>
    <mergeCell ref="Q131:Q133"/>
    <mergeCell ref="R131:R133"/>
    <mergeCell ref="BC131:BC133"/>
    <mergeCell ref="BD131:BD133"/>
    <mergeCell ref="BE131:BE133"/>
    <mergeCell ref="A134:A136"/>
    <mergeCell ref="B134:B136"/>
    <mergeCell ref="C134:C136"/>
    <mergeCell ref="D134:D136"/>
    <mergeCell ref="E134:E136"/>
    <mergeCell ref="F134:F136"/>
    <mergeCell ref="G134:G136"/>
    <mergeCell ref="H134:H136"/>
    <mergeCell ref="I134:I136"/>
    <mergeCell ref="J134:J136"/>
    <mergeCell ref="K134:K136"/>
    <mergeCell ref="L134:L136"/>
    <mergeCell ref="M134:M136"/>
    <mergeCell ref="N134:N136"/>
    <mergeCell ref="O134:O136"/>
    <mergeCell ref="P134:P136"/>
    <mergeCell ref="Q134:Q136"/>
    <mergeCell ref="R134:R136"/>
    <mergeCell ref="S134:S136"/>
    <mergeCell ref="T134:T136"/>
    <mergeCell ref="U134:U136"/>
    <mergeCell ref="AS131:AS133"/>
    <mergeCell ref="AT131:AT133"/>
    <mergeCell ref="A131:A133"/>
    <mergeCell ref="B131:B133"/>
    <mergeCell ref="C131:C133"/>
    <mergeCell ref="D131:D133"/>
    <mergeCell ref="E131:E133"/>
    <mergeCell ref="F131:F133"/>
    <mergeCell ref="G131:G133"/>
    <mergeCell ref="H131:H133"/>
    <mergeCell ref="I131:I133"/>
    <mergeCell ref="AV128:AV130"/>
    <mergeCell ref="AW128:AX130"/>
    <mergeCell ref="AY128:AY130"/>
    <mergeCell ref="AZ128:AZ130"/>
    <mergeCell ref="BA128:BA130"/>
    <mergeCell ref="BB128:BB130"/>
    <mergeCell ref="BC128:BC130"/>
    <mergeCell ref="BD128:BD130"/>
    <mergeCell ref="T128:T130"/>
    <mergeCell ref="U128:U130"/>
    <mergeCell ref="BB131:BB133"/>
    <mergeCell ref="S131:S133"/>
    <mergeCell ref="T131:T133"/>
    <mergeCell ref="U131:U133"/>
    <mergeCell ref="V131:V133"/>
    <mergeCell ref="W131:W133"/>
    <mergeCell ref="X131:X133"/>
    <mergeCell ref="Y131:Y133"/>
    <mergeCell ref="AQ131:AQ133"/>
    <mergeCell ref="AR131:AR133"/>
    <mergeCell ref="J131:J133"/>
    <mergeCell ref="K131:K133"/>
    <mergeCell ref="L131:L133"/>
    <mergeCell ref="BE128:BE130"/>
    <mergeCell ref="V128:V130"/>
    <mergeCell ref="W128:W130"/>
    <mergeCell ref="X128:X130"/>
    <mergeCell ref="Y128:Y130"/>
    <mergeCell ref="AQ128:AQ130"/>
    <mergeCell ref="AR128:AR130"/>
    <mergeCell ref="AS128:AS130"/>
    <mergeCell ref="AT128:AT130"/>
    <mergeCell ref="AU128:AU130"/>
    <mergeCell ref="BC125:BC127"/>
    <mergeCell ref="BD125:BD127"/>
    <mergeCell ref="BE125:BE127"/>
    <mergeCell ref="A128:A130"/>
    <mergeCell ref="B128:B130"/>
    <mergeCell ref="C128:C130"/>
    <mergeCell ref="D128:D130"/>
    <mergeCell ref="E128:E130"/>
    <mergeCell ref="F128:F130"/>
    <mergeCell ref="G128:G130"/>
    <mergeCell ref="H128:H130"/>
    <mergeCell ref="I128:I130"/>
    <mergeCell ref="J128:J130"/>
    <mergeCell ref="K128:K130"/>
    <mergeCell ref="L128:L130"/>
    <mergeCell ref="M128:M130"/>
    <mergeCell ref="N128:N130"/>
    <mergeCell ref="O128:O130"/>
    <mergeCell ref="P128:P130"/>
    <mergeCell ref="Q128:Q130"/>
    <mergeCell ref="R128:R130"/>
    <mergeCell ref="S128:S130"/>
    <mergeCell ref="AS125:AS127"/>
    <mergeCell ref="AT125:AT127"/>
    <mergeCell ref="AU125:AU127"/>
    <mergeCell ref="AV125:AV127"/>
    <mergeCell ref="AW125:AX127"/>
    <mergeCell ref="AY125:AY127"/>
    <mergeCell ref="AZ125:AZ127"/>
    <mergeCell ref="BA125:BA127"/>
    <mergeCell ref="BB125:BB127"/>
    <mergeCell ref="S125:S127"/>
    <mergeCell ref="T125:T127"/>
    <mergeCell ref="U125:U127"/>
    <mergeCell ref="V125:V127"/>
    <mergeCell ref="W125:W127"/>
    <mergeCell ref="X125:X127"/>
    <mergeCell ref="Y125:Y127"/>
    <mergeCell ref="AQ125:AQ127"/>
    <mergeCell ref="AR125:AR127"/>
    <mergeCell ref="J125:J127"/>
    <mergeCell ref="K125:K127"/>
    <mergeCell ref="L125:L127"/>
    <mergeCell ref="M125:M127"/>
    <mergeCell ref="N125:N127"/>
    <mergeCell ref="O125:O127"/>
    <mergeCell ref="P125:P127"/>
    <mergeCell ref="Q125:Q127"/>
    <mergeCell ref="R125:R127"/>
    <mergeCell ref="A125:A127"/>
    <mergeCell ref="B125:B127"/>
    <mergeCell ref="C125:C127"/>
    <mergeCell ref="D125:D127"/>
    <mergeCell ref="E125:E127"/>
    <mergeCell ref="F125:F127"/>
    <mergeCell ref="G125:G127"/>
    <mergeCell ref="H125:H127"/>
    <mergeCell ref="I125:I127"/>
    <mergeCell ref="AU119:AU121"/>
    <mergeCell ref="AV119:AV121"/>
    <mergeCell ref="AW119:AX121"/>
    <mergeCell ref="AY119:AY121"/>
    <mergeCell ref="AZ119:AZ121"/>
    <mergeCell ref="BA119:BA121"/>
    <mergeCell ref="AV122:AV124"/>
    <mergeCell ref="AW122:AX124"/>
    <mergeCell ref="AY122:AY124"/>
    <mergeCell ref="AZ122:AZ124"/>
    <mergeCell ref="BA122:BA124"/>
    <mergeCell ref="BB122:BB124"/>
    <mergeCell ref="BC122:BC124"/>
    <mergeCell ref="BD122:BD124"/>
    <mergeCell ref="BE122:BE124"/>
    <mergeCell ref="V122:V124"/>
    <mergeCell ref="W122:W124"/>
    <mergeCell ref="X122:X124"/>
    <mergeCell ref="Y122:Y124"/>
    <mergeCell ref="AQ122:AQ124"/>
    <mergeCell ref="AR122:AR124"/>
    <mergeCell ref="AS122:AS124"/>
    <mergeCell ref="AT122:AT124"/>
    <mergeCell ref="AU122:AU124"/>
    <mergeCell ref="M119:M121"/>
    <mergeCell ref="N119:N121"/>
    <mergeCell ref="O119:O121"/>
    <mergeCell ref="P119:P121"/>
    <mergeCell ref="Q119:Q121"/>
    <mergeCell ref="R119:R121"/>
    <mergeCell ref="BC119:BC121"/>
    <mergeCell ref="BD119:BD121"/>
    <mergeCell ref="BE119:BE121"/>
    <mergeCell ref="A122:A124"/>
    <mergeCell ref="B122:B124"/>
    <mergeCell ref="C122:C124"/>
    <mergeCell ref="D122:D124"/>
    <mergeCell ref="E122:E124"/>
    <mergeCell ref="F122:F124"/>
    <mergeCell ref="G122:G124"/>
    <mergeCell ref="H122:H124"/>
    <mergeCell ref="I122:I124"/>
    <mergeCell ref="J122:J124"/>
    <mergeCell ref="K122:K124"/>
    <mergeCell ref="L122:L124"/>
    <mergeCell ref="M122:M124"/>
    <mergeCell ref="N122:N124"/>
    <mergeCell ref="O122:O124"/>
    <mergeCell ref="P122:P124"/>
    <mergeCell ref="Q122:Q124"/>
    <mergeCell ref="R122:R124"/>
    <mergeCell ref="S122:S124"/>
    <mergeCell ref="T122:T124"/>
    <mergeCell ref="U122:U124"/>
    <mergeCell ref="AS119:AS121"/>
    <mergeCell ref="AT119:AT121"/>
    <mergeCell ref="A119:A121"/>
    <mergeCell ref="B119:B121"/>
    <mergeCell ref="C119:C121"/>
    <mergeCell ref="D119:D121"/>
    <mergeCell ref="E119:E121"/>
    <mergeCell ref="F119:F121"/>
    <mergeCell ref="G119:G121"/>
    <mergeCell ref="H119:H121"/>
    <mergeCell ref="I119:I121"/>
    <mergeCell ref="AV116:AV118"/>
    <mergeCell ref="AW116:AX118"/>
    <mergeCell ref="AY116:AY118"/>
    <mergeCell ref="AZ116:AZ118"/>
    <mergeCell ref="BA116:BA118"/>
    <mergeCell ref="BB116:BB118"/>
    <mergeCell ref="BC116:BC118"/>
    <mergeCell ref="BD116:BD118"/>
    <mergeCell ref="T116:T118"/>
    <mergeCell ref="U116:U118"/>
    <mergeCell ref="BB119:BB121"/>
    <mergeCell ref="S119:S121"/>
    <mergeCell ref="T119:T121"/>
    <mergeCell ref="U119:U121"/>
    <mergeCell ref="V119:V121"/>
    <mergeCell ref="W119:W121"/>
    <mergeCell ref="X119:X121"/>
    <mergeCell ref="Y119:Y121"/>
    <mergeCell ref="AQ119:AQ121"/>
    <mergeCell ref="AR119:AR121"/>
    <mergeCell ref="J119:J121"/>
    <mergeCell ref="K119:K121"/>
    <mergeCell ref="L119:L121"/>
    <mergeCell ref="BE116:BE118"/>
    <mergeCell ref="V116:V118"/>
    <mergeCell ref="W116:W118"/>
    <mergeCell ref="X116:X118"/>
    <mergeCell ref="Y116:Y118"/>
    <mergeCell ref="AQ116:AQ118"/>
    <mergeCell ref="AR116:AR118"/>
    <mergeCell ref="AS116:AS118"/>
    <mergeCell ref="AT116:AT118"/>
    <mergeCell ref="AU116:AU118"/>
    <mergeCell ref="BC113:BC115"/>
    <mergeCell ref="BD113:BD115"/>
    <mergeCell ref="BE113:BE115"/>
    <mergeCell ref="A116:A118"/>
    <mergeCell ref="B116:B118"/>
    <mergeCell ref="C116:C118"/>
    <mergeCell ref="D116:D118"/>
    <mergeCell ref="E116:E118"/>
    <mergeCell ref="F116:F118"/>
    <mergeCell ref="G116:G118"/>
    <mergeCell ref="H116:H118"/>
    <mergeCell ref="I116:I118"/>
    <mergeCell ref="J116:J118"/>
    <mergeCell ref="K116:K118"/>
    <mergeCell ref="L116:L118"/>
    <mergeCell ref="M116:M118"/>
    <mergeCell ref="N116:N118"/>
    <mergeCell ref="O116:O118"/>
    <mergeCell ref="P116:P118"/>
    <mergeCell ref="Q116:Q118"/>
    <mergeCell ref="R116:R118"/>
    <mergeCell ref="S116:S118"/>
    <mergeCell ref="AS113:AS115"/>
    <mergeCell ref="AT113:AT115"/>
    <mergeCell ref="AU113:AU115"/>
    <mergeCell ref="AV113:AV115"/>
    <mergeCell ref="AW113:AX115"/>
    <mergeCell ref="AY113:AY115"/>
    <mergeCell ref="AZ113:AZ115"/>
    <mergeCell ref="BA113:BA115"/>
    <mergeCell ref="BB113:BB115"/>
    <mergeCell ref="S113:S115"/>
    <mergeCell ref="T113:T115"/>
    <mergeCell ref="U113:U115"/>
    <mergeCell ref="V113:V115"/>
    <mergeCell ref="W113:W115"/>
    <mergeCell ref="X113:X115"/>
    <mergeCell ref="Y113:Y115"/>
    <mergeCell ref="AQ113:AQ115"/>
    <mergeCell ref="AR113:AR115"/>
    <mergeCell ref="J113:J115"/>
    <mergeCell ref="K113:K115"/>
    <mergeCell ref="L113:L115"/>
    <mergeCell ref="M113:M115"/>
    <mergeCell ref="N113:N115"/>
    <mergeCell ref="O113:O115"/>
    <mergeCell ref="P113:P115"/>
    <mergeCell ref="Q113:Q115"/>
    <mergeCell ref="R113:R115"/>
    <mergeCell ref="A113:A115"/>
    <mergeCell ref="B113:B115"/>
    <mergeCell ref="C113:C115"/>
    <mergeCell ref="D113:D115"/>
    <mergeCell ref="E113:E115"/>
    <mergeCell ref="F113:F115"/>
    <mergeCell ref="G113:G115"/>
    <mergeCell ref="H113:H115"/>
    <mergeCell ref="I113:I115"/>
    <mergeCell ref="BC110:BC112"/>
    <mergeCell ref="BD110:BD112"/>
    <mergeCell ref="BE110:BE112"/>
    <mergeCell ref="AS110:AS112"/>
    <mergeCell ref="AT110:AT112"/>
    <mergeCell ref="AU110:AU112"/>
    <mergeCell ref="AV110:AV112"/>
    <mergeCell ref="AW110:AX112"/>
    <mergeCell ref="AY110:AY112"/>
    <mergeCell ref="AZ110:AZ112"/>
    <mergeCell ref="BA110:BA112"/>
    <mergeCell ref="BB110:BB112"/>
    <mergeCell ref="S110:S112"/>
    <mergeCell ref="T110:T112"/>
    <mergeCell ref="U110:U112"/>
    <mergeCell ref="V110:V112"/>
    <mergeCell ref="W110:W112"/>
    <mergeCell ref="X110:X112"/>
    <mergeCell ref="Y110:Y112"/>
    <mergeCell ref="AQ110:AQ112"/>
    <mergeCell ref="AR110:AR112"/>
    <mergeCell ref="J110:J112"/>
    <mergeCell ref="K110:K112"/>
    <mergeCell ref="L110:L112"/>
    <mergeCell ref="M110:M112"/>
    <mergeCell ref="N110:N112"/>
    <mergeCell ref="O110:O112"/>
    <mergeCell ref="P110:P112"/>
    <mergeCell ref="Q110:Q112"/>
    <mergeCell ref="R110:R112"/>
    <mergeCell ref="A110:A112"/>
    <mergeCell ref="B110:B112"/>
    <mergeCell ref="C110:C112"/>
    <mergeCell ref="D110:D112"/>
    <mergeCell ref="E110:E112"/>
    <mergeCell ref="F110:F112"/>
    <mergeCell ref="G110:G112"/>
    <mergeCell ref="H110:H112"/>
    <mergeCell ref="I110:I112"/>
    <mergeCell ref="AV107:AV109"/>
    <mergeCell ref="AW107:AX109"/>
    <mergeCell ref="AY107:AY109"/>
    <mergeCell ref="AZ107:AZ109"/>
    <mergeCell ref="BA107:BA109"/>
    <mergeCell ref="BB107:BB109"/>
    <mergeCell ref="BC107:BC109"/>
    <mergeCell ref="BD107:BD109"/>
    <mergeCell ref="BE107:BE109"/>
    <mergeCell ref="V107:V109"/>
    <mergeCell ref="W107:W109"/>
    <mergeCell ref="X107:X109"/>
    <mergeCell ref="Y107:Y109"/>
    <mergeCell ref="AQ107:AQ109"/>
    <mergeCell ref="AR107:AR109"/>
    <mergeCell ref="AT107:AT109"/>
    <mergeCell ref="AU107:AU109"/>
    <mergeCell ref="BC104:BC106"/>
    <mergeCell ref="BD104:BD106"/>
    <mergeCell ref="BE104:BE106"/>
    <mergeCell ref="A107:A109"/>
    <mergeCell ref="B107:B109"/>
    <mergeCell ref="C107:C109"/>
    <mergeCell ref="D107:D109"/>
    <mergeCell ref="E107:E109"/>
    <mergeCell ref="G107:G109"/>
    <mergeCell ref="H107:H109"/>
    <mergeCell ref="I107:I109"/>
    <mergeCell ref="K107:K109"/>
    <mergeCell ref="L107:L109"/>
    <mergeCell ref="M107:M109"/>
    <mergeCell ref="N107:N109"/>
    <mergeCell ref="O107:O109"/>
    <mergeCell ref="P107:P109"/>
    <mergeCell ref="Q107:Q109"/>
    <mergeCell ref="R107:R109"/>
    <mergeCell ref="S107:S109"/>
    <mergeCell ref="T107:T109"/>
    <mergeCell ref="U107:U109"/>
    <mergeCell ref="AT104:AT106"/>
    <mergeCell ref="AU104:AU106"/>
    <mergeCell ref="AV104:AV106"/>
    <mergeCell ref="AW104:AX106"/>
    <mergeCell ref="AY104:AY106"/>
    <mergeCell ref="AZ104:AZ106"/>
    <mergeCell ref="BA104:BA106"/>
    <mergeCell ref="BB104:BB106"/>
    <mergeCell ref="S104:S106"/>
    <mergeCell ref="T104:T106"/>
    <mergeCell ref="V104:V106"/>
    <mergeCell ref="W104:W106"/>
    <mergeCell ref="X104:X106"/>
    <mergeCell ref="Y104:Y106"/>
    <mergeCell ref="AQ104:AQ106"/>
    <mergeCell ref="AR104:AR106"/>
    <mergeCell ref="K104:K106"/>
    <mergeCell ref="L104:L106"/>
    <mergeCell ref="M104:M106"/>
    <mergeCell ref="N104:N106"/>
    <mergeCell ref="O104:O106"/>
    <mergeCell ref="P104:P106"/>
    <mergeCell ref="Q104:Q106"/>
    <mergeCell ref="R104:R106"/>
    <mergeCell ref="J104:J105"/>
    <mergeCell ref="A104:A106"/>
    <mergeCell ref="B104:B106"/>
    <mergeCell ref="C104:C106"/>
    <mergeCell ref="D104:D106"/>
    <mergeCell ref="E104:E106"/>
    <mergeCell ref="G104:G106"/>
    <mergeCell ref="H104:H106"/>
    <mergeCell ref="I104:I106"/>
    <mergeCell ref="F104:F105"/>
    <mergeCell ref="AV46:AV48"/>
    <mergeCell ref="AW46:AX48"/>
    <mergeCell ref="AY46:AY48"/>
    <mergeCell ref="AZ46:AZ48"/>
    <mergeCell ref="BA46:BA48"/>
    <mergeCell ref="BB46:BB48"/>
    <mergeCell ref="BC46:BC48"/>
    <mergeCell ref="BD46:BD48"/>
    <mergeCell ref="BE46:BE48"/>
    <mergeCell ref="V46:V48"/>
    <mergeCell ref="W46:W48"/>
    <mergeCell ref="X46:X48"/>
    <mergeCell ref="Y46:Y48"/>
    <mergeCell ref="AQ46:AQ48"/>
    <mergeCell ref="AR46:AR48"/>
    <mergeCell ref="AS46:AS48"/>
    <mergeCell ref="AT46:AT48"/>
    <mergeCell ref="AU46:AU48"/>
    <mergeCell ref="M46:M48"/>
    <mergeCell ref="N46:N48"/>
    <mergeCell ref="O46:O48"/>
    <mergeCell ref="P46:P48"/>
    <mergeCell ref="Q46:Q48"/>
    <mergeCell ref="R46:R48"/>
    <mergeCell ref="S46:S48"/>
    <mergeCell ref="T46:T48"/>
    <mergeCell ref="U46:U48"/>
    <mergeCell ref="BE100:BE103"/>
    <mergeCell ref="BE97:BE99"/>
    <mergeCell ref="U104:U106"/>
    <mergeCell ref="I46:I48"/>
    <mergeCell ref="J46:J48"/>
    <mergeCell ref="K46:K48"/>
    <mergeCell ref="L46:L48"/>
    <mergeCell ref="AV100:AV103"/>
    <mergeCell ref="AW100:AX103"/>
    <mergeCell ref="AY100:AY103"/>
    <mergeCell ref="AZ100:AZ103"/>
    <mergeCell ref="BA100:BA103"/>
    <mergeCell ref="BB100:BB103"/>
    <mergeCell ref="BC100:BC103"/>
    <mergeCell ref="BD100:BD103"/>
    <mergeCell ref="V100:V103"/>
    <mergeCell ref="W100:W103"/>
    <mergeCell ref="X100:X103"/>
    <mergeCell ref="Y100:Y103"/>
    <mergeCell ref="AQ100:AQ103"/>
    <mergeCell ref="AR100:AR103"/>
    <mergeCell ref="AT100:AT103"/>
    <mergeCell ref="AU100:AU103"/>
    <mergeCell ref="AS100:AS102"/>
    <mergeCell ref="BC97:BC99"/>
    <mergeCell ref="BD97:BD99"/>
    <mergeCell ref="T100:T103"/>
    <mergeCell ref="U100:U103"/>
    <mergeCell ref="AT97:AT99"/>
    <mergeCell ref="AU97:AU99"/>
    <mergeCell ref="I100:I103"/>
    <mergeCell ref="A100:A103"/>
    <mergeCell ref="B100:B103"/>
    <mergeCell ref="C100:C103"/>
    <mergeCell ref="D100:D103"/>
    <mergeCell ref="E100:E103"/>
    <mergeCell ref="G100:G103"/>
    <mergeCell ref="H100:H103"/>
    <mergeCell ref="J100:J103"/>
    <mergeCell ref="K100:K103"/>
    <mergeCell ref="L100:L103"/>
    <mergeCell ref="M100:M103"/>
    <mergeCell ref="N100:N103"/>
    <mergeCell ref="O100:O103"/>
    <mergeCell ref="P100:P103"/>
    <mergeCell ref="Q100:Q103"/>
    <mergeCell ref="R100:R103"/>
    <mergeCell ref="S100:S103"/>
    <mergeCell ref="BB94:BB96"/>
    <mergeCell ref="BC94:BC96"/>
    <mergeCell ref="BD94:BD96"/>
    <mergeCell ref="BE94:BE96"/>
    <mergeCell ref="V94:V96"/>
    <mergeCell ref="W94:W96"/>
    <mergeCell ref="X94:X96"/>
    <mergeCell ref="Y94:Y96"/>
    <mergeCell ref="AQ94:AQ96"/>
    <mergeCell ref="AR94:AR96"/>
    <mergeCell ref="AS94:AS96"/>
    <mergeCell ref="AT94:AT96"/>
    <mergeCell ref="AU94:AU96"/>
    <mergeCell ref="AV97:AV99"/>
    <mergeCell ref="AW97:AX99"/>
    <mergeCell ref="AY97:AY99"/>
    <mergeCell ref="AZ97:AZ99"/>
    <mergeCell ref="BA97:BA99"/>
    <mergeCell ref="BB97:BB99"/>
    <mergeCell ref="V97:V99"/>
    <mergeCell ref="W97:W99"/>
    <mergeCell ref="X97:X99"/>
    <mergeCell ref="Y97:Y99"/>
    <mergeCell ref="AQ97:AQ99"/>
    <mergeCell ref="AR97:AR99"/>
    <mergeCell ref="AU91:AU93"/>
    <mergeCell ref="AV91:AV93"/>
    <mergeCell ref="AW91:AX93"/>
    <mergeCell ref="AY91:AY93"/>
    <mergeCell ref="AZ91:AZ93"/>
    <mergeCell ref="BA91:BA93"/>
    <mergeCell ref="A97:A99"/>
    <mergeCell ref="B97:B99"/>
    <mergeCell ref="C97:C99"/>
    <mergeCell ref="D97:D99"/>
    <mergeCell ref="E97:E99"/>
    <mergeCell ref="G97:G99"/>
    <mergeCell ref="H97:H99"/>
    <mergeCell ref="I97:I99"/>
    <mergeCell ref="AV94:AV96"/>
    <mergeCell ref="AW94:AX96"/>
    <mergeCell ref="AY94:AY96"/>
    <mergeCell ref="AZ94:AZ96"/>
    <mergeCell ref="BA94:BA96"/>
    <mergeCell ref="S97:S99"/>
    <mergeCell ref="T97:T99"/>
    <mergeCell ref="U97:U99"/>
    <mergeCell ref="K97:K99"/>
    <mergeCell ref="L97:L99"/>
    <mergeCell ref="M97:M99"/>
    <mergeCell ref="N97:N99"/>
    <mergeCell ref="O97:O99"/>
    <mergeCell ref="P97:P99"/>
    <mergeCell ref="Q97:Q99"/>
    <mergeCell ref="R97:R99"/>
    <mergeCell ref="M91:M93"/>
    <mergeCell ref="N91:N93"/>
    <mergeCell ref="O91:O93"/>
    <mergeCell ref="P91:P93"/>
    <mergeCell ref="Q91:Q93"/>
    <mergeCell ref="R91:R93"/>
    <mergeCell ref="BC91:BC93"/>
    <mergeCell ref="BD91:BD93"/>
    <mergeCell ref="BE91:BE93"/>
    <mergeCell ref="A94:A96"/>
    <mergeCell ref="B94:B96"/>
    <mergeCell ref="C94:C96"/>
    <mergeCell ref="D94:D96"/>
    <mergeCell ref="E94:E96"/>
    <mergeCell ref="F94:F96"/>
    <mergeCell ref="G94:G96"/>
    <mergeCell ref="H94:H96"/>
    <mergeCell ref="I94:I96"/>
    <mergeCell ref="J94:J96"/>
    <mergeCell ref="K94:K96"/>
    <mergeCell ref="L94:L96"/>
    <mergeCell ref="M94:M96"/>
    <mergeCell ref="N94:N96"/>
    <mergeCell ref="O94:O96"/>
    <mergeCell ref="P94:P96"/>
    <mergeCell ref="Q94:Q96"/>
    <mergeCell ref="R94:R96"/>
    <mergeCell ref="S94:S96"/>
    <mergeCell ref="T94:T96"/>
    <mergeCell ref="U94:U96"/>
    <mergeCell ref="AS91:AS93"/>
    <mergeCell ref="AT91:AT93"/>
    <mergeCell ref="A91:A93"/>
    <mergeCell ref="B91:B93"/>
    <mergeCell ref="C91:C93"/>
    <mergeCell ref="D91:D93"/>
    <mergeCell ref="E91:E93"/>
    <mergeCell ref="F91:F93"/>
    <mergeCell ref="G91:G93"/>
    <mergeCell ref="H91:H93"/>
    <mergeCell ref="I91:I93"/>
    <mergeCell ref="AV88:AV90"/>
    <mergeCell ref="AW88:AX90"/>
    <mergeCell ref="AY88:AY90"/>
    <mergeCell ref="AZ88:AZ90"/>
    <mergeCell ref="BA88:BA90"/>
    <mergeCell ref="BB88:BB90"/>
    <mergeCell ref="BC88:BC90"/>
    <mergeCell ref="BD88:BD90"/>
    <mergeCell ref="T88:T90"/>
    <mergeCell ref="U88:U90"/>
    <mergeCell ref="BB91:BB93"/>
    <mergeCell ref="S91:S93"/>
    <mergeCell ref="T91:T93"/>
    <mergeCell ref="U91:U93"/>
    <mergeCell ref="V91:V93"/>
    <mergeCell ref="W91:W93"/>
    <mergeCell ref="X91:X93"/>
    <mergeCell ref="Y91:Y93"/>
    <mergeCell ref="AQ91:AQ93"/>
    <mergeCell ref="AR91:AR93"/>
    <mergeCell ref="J91:J93"/>
    <mergeCell ref="K91:K93"/>
    <mergeCell ref="L91:L93"/>
    <mergeCell ref="BE88:BE90"/>
    <mergeCell ref="V88:V90"/>
    <mergeCell ref="W88:W90"/>
    <mergeCell ref="X88:X90"/>
    <mergeCell ref="Y88:Y90"/>
    <mergeCell ref="AQ88:AQ90"/>
    <mergeCell ref="AR88:AR90"/>
    <mergeCell ref="AS88:AS90"/>
    <mergeCell ref="AT88:AT90"/>
    <mergeCell ref="AU88:AU90"/>
    <mergeCell ref="BC85:BC87"/>
    <mergeCell ref="BD85:BD87"/>
    <mergeCell ref="BE85:BE87"/>
    <mergeCell ref="A88:A90"/>
    <mergeCell ref="B88:B90"/>
    <mergeCell ref="C88:C90"/>
    <mergeCell ref="D88:D90"/>
    <mergeCell ref="E88:E90"/>
    <mergeCell ref="F88:F90"/>
    <mergeCell ref="G88:G90"/>
    <mergeCell ref="H88:H90"/>
    <mergeCell ref="I88:I90"/>
    <mergeCell ref="J88:J90"/>
    <mergeCell ref="K88:K90"/>
    <mergeCell ref="L88:L90"/>
    <mergeCell ref="M88:M90"/>
    <mergeCell ref="N88:N90"/>
    <mergeCell ref="O88:O90"/>
    <mergeCell ref="P88:P90"/>
    <mergeCell ref="Q88:Q90"/>
    <mergeCell ref="R88:R90"/>
    <mergeCell ref="S88:S90"/>
    <mergeCell ref="AS85:AS87"/>
    <mergeCell ref="AT85:AT87"/>
    <mergeCell ref="AU85:AU87"/>
    <mergeCell ref="AV85:AV87"/>
    <mergeCell ref="AW85:AX87"/>
    <mergeCell ref="AY85:AY87"/>
    <mergeCell ref="AZ85:AZ87"/>
    <mergeCell ref="BA85:BA87"/>
    <mergeCell ref="BB85:BB87"/>
    <mergeCell ref="S85:S87"/>
    <mergeCell ref="T85:T87"/>
    <mergeCell ref="U85:U87"/>
    <mergeCell ref="V85:V87"/>
    <mergeCell ref="W85:W87"/>
    <mergeCell ref="X85:X87"/>
    <mergeCell ref="Y85:Y87"/>
    <mergeCell ref="AQ85:AQ87"/>
    <mergeCell ref="AR85:AR87"/>
    <mergeCell ref="J85:J87"/>
    <mergeCell ref="K85:K87"/>
    <mergeCell ref="L85:L87"/>
    <mergeCell ref="M85:M87"/>
    <mergeCell ref="N85:N87"/>
    <mergeCell ref="O85:O87"/>
    <mergeCell ref="P85:P87"/>
    <mergeCell ref="Q85:Q87"/>
    <mergeCell ref="R85:R87"/>
    <mergeCell ref="A85:A87"/>
    <mergeCell ref="B85:B87"/>
    <mergeCell ref="C85:C87"/>
    <mergeCell ref="D85:D87"/>
    <mergeCell ref="E85:E87"/>
    <mergeCell ref="F85:F87"/>
    <mergeCell ref="G85:G87"/>
    <mergeCell ref="H85:H87"/>
    <mergeCell ref="I85:I87"/>
    <mergeCell ref="AU79:AU81"/>
    <mergeCell ref="AV79:AV81"/>
    <mergeCell ref="AW79:AX81"/>
    <mergeCell ref="AY79:AY81"/>
    <mergeCell ref="AZ79:AZ81"/>
    <mergeCell ref="BA79:BA81"/>
    <mergeCell ref="AV82:AV84"/>
    <mergeCell ref="AW82:AX84"/>
    <mergeCell ref="AY82:AY84"/>
    <mergeCell ref="AZ82:AZ84"/>
    <mergeCell ref="BA82:BA84"/>
    <mergeCell ref="BB82:BB84"/>
    <mergeCell ref="BC82:BC84"/>
    <mergeCell ref="BD82:BD84"/>
    <mergeCell ref="BE82:BE84"/>
    <mergeCell ref="V82:V84"/>
    <mergeCell ref="W82:W84"/>
    <mergeCell ref="X82:X84"/>
    <mergeCell ref="Y82:Y84"/>
    <mergeCell ref="AQ82:AQ84"/>
    <mergeCell ref="AR82:AR84"/>
    <mergeCell ref="AS82:AS84"/>
    <mergeCell ref="AT82:AT84"/>
    <mergeCell ref="AU82:AU84"/>
    <mergeCell ref="M79:M81"/>
    <mergeCell ref="N79:N81"/>
    <mergeCell ref="O79:O81"/>
    <mergeCell ref="P79:P81"/>
    <mergeCell ref="Q79:Q81"/>
    <mergeCell ref="R79:R81"/>
    <mergeCell ref="BC79:BC81"/>
    <mergeCell ref="BD79:BD81"/>
    <mergeCell ref="BE79:BE81"/>
    <mergeCell ref="A82:A84"/>
    <mergeCell ref="B82:B84"/>
    <mergeCell ref="C82:C84"/>
    <mergeCell ref="D82:D84"/>
    <mergeCell ref="E82:E84"/>
    <mergeCell ref="F82:F84"/>
    <mergeCell ref="G82:G84"/>
    <mergeCell ref="H82:H84"/>
    <mergeCell ref="I82:I84"/>
    <mergeCell ref="J82:J84"/>
    <mergeCell ref="K82:K84"/>
    <mergeCell ref="L82:L84"/>
    <mergeCell ref="M82:M84"/>
    <mergeCell ref="N82:N84"/>
    <mergeCell ref="O82:O84"/>
    <mergeCell ref="P82:P84"/>
    <mergeCell ref="Q82:Q84"/>
    <mergeCell ref="R82:R84"/>
    <mergeCell ref="S82:S84"/>
    <mergeCell ref="T82:T84"/>
    <mergeCell ref="U82:U84"/>
    <mergeCell ref="AS79:AS81"/>
    <mergeCell ref="AT79:AT81"/>
    <mergeCell ref="A79:A81"/>
    <mergeCell ref="B79:B81"/>
    <mergeCell ref="C79:C81"/>
    <mergeCell ref="D79:D81"/>
    <mergeCell ref="E79:E81"/>
    <mergeCell ref="F79:F81"/>
    <mergeCell ref="G79:G81"/>
    <mergeCell ref="H79:H81"/>
    <mergeCell ref="I79:I81"/>
    <mergeCell ref="AV76:AV78"/>
    <mergeCell ref="AW76:AX78"/>
    <mergeCell ref="AY76:AY78"/>
    <mergeCell ref="AZ76:AZ78"/>
    <mergeCell ref="BA76:BA78"/>
    <mergeCell ref="BB76:BB78"/>
    <mergeCell ref="BC76:BC78"/>
    <mergeCell ref="BD76:BD78"/>
    <mergeCell ref="T76:T78"/>
    <mergeCell ref="U76:U78"/>
    <mergeCell ref="BB79:BB81"/>
    <mergeCell ref="S79:S81"/>
    <mergeCell ref="T79:T81"/>
    <mergeCell ref="U79:U81"/>
    <mergeCell ref="V79:V81"/>
    <mergeCell ref="W79:W81"/>
    <mergeCell ref="X79:X81"/>
    <mergeCell ref="Y79:Y81"/>
    <mergeCell ref="AQ79:AQ81"/>
    <mergeCell ref="AR79:AR81"/>
    <mergeCell ref="J79:J81"/>
    <mergeCell ref="K79:K81"/>
    <mergeCell ref="L79:L81"/>
    <mergeCell ref="BE76:BE78"/>
    <mergeCell ref="V76:V78"/>
    <mergeCell ref="W76:W78"/>
    <mergeCell ref="X76:X78"/>
    <mergeCell ref="Y76:Y78"/>
    <mergeCell ref="AQ76:AQ78"/>
    <mergeCell ref="AR76:AR78"/>
    <mergeCell ref="AS76:AS78"/>
    <mergeCell ref="AT76:AT78"/>
    <mergeCell ref="AU76:AU78"/>
    <mergeCell ref="BC73:BC75"/>
    <mergeCell ref="BD73:BD75"/>
    <mergeCell ref="BE73:BE75"/>
    <mergeCell ref="A76:A78"/>
    <mergeCell ref="B76:B78"/>
    <mergeCell ref="C76:C78"/>
    <mergeCell ref="D76:D78"/>
    <mergeCell ref="E76:E78"/>
    <mergeCell ref="F76:F78"/>
    <mergeCell ref="G76:G78"/>
    <mergeCell ref="H76:H78"/>
    <mergeCell ref="I76:I78"/>
    <mergeCell ref="J76:J78"/>
    <mergeCell ref="K76:K78"/>
    <mergeCell ref="L76:L78"/>
    <mergeCell ref="M76:M78"/>
    <mergeCell ref="N76:N78"/>
    <mergeCell ref="O76:O78"/>
    <mergeCell ref="P76:P78"/>
    <mergeCell ref="Q76:Q78"/>
    <mergeCell ref="R76:R78"/>
    <mergeCell ref="S76:S78"/>
    <mergeCell ref="A73:A75"/>
    <mergeCell ref="B73:B75"/>
    <mergeCell ref="C73:C75"/>
    <mergeCell ref="D73:D75"/>
    <mergeCell ref="E73:E75"/>
    <mergeCell ref="F73:F75"/>
    <mergeCell ref="G73:G75"/>
    <mergeCell ref="H73:H75"/>
    <mergeCell ref="I73:I75"/>
    <mergeCell ref="AS73:AS75"/>
    <mergeCell ref="AT73:AT75"/>
    <mergeCell ref="AU73:AU75"/>
    <mergeCell ref="AV73:AV75"/>
    <mergeCell ref="AW73:AX75"/>
    <mergeCell ref="AY73:AY75"/>
    <mergeCell ref="AZ73:AZ75"/>
    <mergeCell ref="BA73:BA75"/>
    <mergeCell ref="S73:S75"/>
    <mergeCell ref="T73:T75"/>
    <mergeCell ref="U73:U75"/>
    <mergeCell ref="V73:V75"/>
    <mergeCell ref="W73:W75"/>
    <mergeCell ref="X73:X75"/>
    <mergeCell ref="Y73:Y75"/>
    <mergeCell ref="AQ73:AQ75"/>
    <mergeCell ref="AR73:AR75"/>
    <mergeCell ref="BC70:BC72"/>
    <mergeCell ref="BD70:BD72"/>
    <mergeCell ref="BE70:BE72"/>
    <mergeCell ref="V70:V72"/>
    <mergeCell ref="W70:W72"/>
    <mergeCell ref="X70:X72"/>
    <mergeCell ref="Y70:Y72"/>
    <mergeCell ref="AQ70:AQ72"/>
    <mergeCell ref="AR70:AR72"/>
    <mergeCell ref="AS70:AS72"/>
    <mergeCell ref="AT70:AT72"/>
    <mergeCell ref="AU70:AU72"/>
    <mergeCell ref="J73:J75"/>
    <mergeCell ref="K73:K75"/>
    <mergeCell ref="L73:L75"/>
    <mergeCell ref="M73:M75"/>
    <mergeCell ref="N73:N75"/>
    <mergeCell ref="O73:O75"/>
    <mergeCell ref="P73:P75"/>
    <mergeCell ref="Q73:Q75"/>
    <mergeCell ref="R73:R75"/>
    <mergeCell ref="BB73:BB75"/>
    <mergeCell ref="R70:R72"/>
    <mergeCell ref="S70:S72"/>
    <mergeCell ref="T70:T72"/>
    <mergeCell ref="U70:U72"/>
    <mergeCell ref="AT67:AT69"/>
    <mergeCell ref="AU67:AU69"/>
    <mergeCell ref="AV67:AV69"/>
    <mergeCell ref="AW67:AX69"/>
    <mergeCell ref="AY67:AY69"/>
    <mergeCell ref="AZ67:AZ69"/>
    <mergeCell ref="BA67:BA69"/>
    <mergeCell ref="BB67:BB69"/>
    <mergeCell ref="AV70:AV72"/>
    <mergeCell ref="AW70:AX72"/>
    <mergeCell ref="AY70:AY72"/>
    <mergeCell ref="AZ70:AZ72"/>
    <mergeCell ref="BA70:BA72"/>
    <mergeCell ref="BB70:BB72"/>
    <mergeCell ref="A70:A72"/>
    <mergeCell ref="B70:B72"/>
    <mergeCell ref="C70:C72"/>
    <mergeCell ref="D70:D72"/>
    <mergeCell ref="E70:E72"/>
    <mergeCell ref="F70:F72"/>
    <mergeCell ref="G70:G72"/>
    <mergeCell ref="H70:H72"/>
    <mergeCell ref="I70:I72"/>
    <mergeCell ref="J70:J72"/>
    <mergeCell ref="K70:K72"/>
    <mergeCell ref="L70:L72"/>
    <mergeCell ref="M70:M72"/>
    <mergeCell ref="N70:N72"/>
    <mergeCell ref="O70:O72"/>
    <mergeCell ref="P70:P72"/>
    <mergeCell ref="Q70:Q72"/>
    <mergeCell ref="BC64:BC66"/>
    <mergeCell ref="BD64:BD66"/>
    <mergeCell ref="BE64:BE66"/>
    <mergeCell ref="V64:V66"/>
    <mergeCell ref="W64:W66"/>
    <mergeCell ref="X64:X66"/>
    <mergeCell ref="Y64:Y66"/>
    <mergeCell ref="S67:S69"/>
    <mergeCell ref="T67:T69"/>
    <mergeCell ref="U67:U69"/>
    <mergeCell ref="V67:V69"/>
    <mergeCell ref="W67:W69"/>
    <mergeCell ref="X67:X69"/>
    <mergeCell ref="Y67:Y69"/>
    <mergeCell ref="AQ67:AQ69"/>
    <mergeCell ref="AR67:AR69"/>
    <mergeCell ref="K67:K69"/>
    <mergeCell ref="L67:L69"/>
    <mergeCell ref="M67:M69"/>
    <mergeCell ref="N67:N69"/>
    <mergeCell ref="O67:O69"/>
    <mergeCell ref="P67:P69"/>
    <mergeCell ref="Q67:Q69"/>
    <mergeCell ref="R67:R69"/>
    <mergeCell ref="BC67:BC69"/>
    <mergeCell ref="BD67:BD69"/>
    <mergeCell ref="BE67:BE69"/>
    <mergeCell ref="AZ61:AZ63"/>
    <mergeCell ref="BA61:BA63"/>
    <mergeCell ref="BB61:BB63"/>
    <mergeCell ref="S61:S63"/>
    <mergeCell ref="A67:A69"/>
    <mergeCell ref="B67:B69"/>
    <mergeCell ref="C67:C69"/>
    <mergeCell ref="D67:D69"/>
    <mergeCell ref="E67:E69"/>
    <mergeCell ref="G67:G69"/>
    <mergeCell ref="H67:H69"/>
    <mergeCell ref="I67:I69"/>
    <mergeCell ref="AV64:AV66"/>
    <mergeCell ref="AW64:AX66"/>
    <mergeCell ref="AY64:AY66"/>
    <mergeCell ref="AZ64:AZ66"/>
    <mergeCell ref="BA64:BA66"/>
    <mergeCell ref="BB64:BB66"/>
    <mergeCell ref="O61:O63"/>
    <mergeCell ref="P61:P63"/>
    <mergeCell ref="Q61:Q63"/>
    <mergeCell ref="R61:R63"/>
    <mergeCell ref="BC61:BC63"/>
    <mergeCell ref="BD61:BD63"/>
    <mergeCell ref="BE61:BE63"/>
    <mergeCell ref="A64:A66"/>
    <mergeCell ref="B64:B66"/>
    <mergeCell ref="C64:C66"/>
    <mergeCell ref="D64:D66"/>
    <mergeCell ref="E64:E66"/>
    <mergeCell ref="G64:G66"/>
    <mergeCell ref="H64:H66"/>
    <mergeCell ref="I64:I66"/>
    <mergeCell ref="K64:K66"/>
    <mergeCell ref="L64:L66"/>
    <mergeCell ref="M64:M66"/>
    <mergeCell ref="N64:N66"/>
    <mergeCell ref="O64:O66"/>
    <mergeCell ref="P64:P66"/>
    <mergeCell ref="Q64:Q66"/>
    <mergeCell ref="R64:R66"/>
    <mergeCell ref="S64:S66"/>
    <mergeCell ref="T64:T66"/>
    <mergeCell ref="U64:U66"/>
    <mergeCell ref="AS61:AS63"/>
    <mergeCell ref="AT61:AT63"/>
    <mergeCell ref="AU61:AU63"/>
    <mergeCell ref="AV61:AV63"/>
    <mergeCell ref="AW61:AX63"/>
    <mergeCell ref="AY61:AY63"/>
    <mergeCell ref="A61:A63"/>
    <mergeCell ref="B61:B63"/>
    <mergeCell ref="C61:C63"/>
    <mergeCell ref="D61:D63"/>
    <mergeCell ref="E61:E63"/>
    <mergeCell ref="F61:F63"/>
    <mergeCell ref="G61:G63"/>
    <mergeCell ref="H61:H63"/>
    <mergeCell ref="I61:I63"/>
    <mergeCell ref="AV58:AV60"/>
    <mergeCell ref="AW58:AX60"/>
    <mergeCell ref="AY58:AY60"/>
    <mergeCell ref="AZ58:AZ60"/>
    <mergeCell ref="BA58:BA60"/>
    <mergeCell ref="BB58:BB60"/>
    <mergeCell ref="BC58:BC60"/>
    <mergeCell ref="BD58:BD60"/>
    <mergeCell ref="T58:T60"/>
    <mergeCell ref="U58:U60"/>
    <mergeCell ref="T61:T63"/>
    <mergeCell ref="U61:U63"/>
    <mergeCell ref="V61:V63"/>
    <mergeCell ref="W61:W63"/>
    <mergeCell ref="X61:X63"/>
    <mergeCell ref="Y61:Y63"/>
    <mergeCell ref="AQ61:AQ63"/>
    <mergeCell ref="AR61:AR63"/>
    <mergeCell ref="J61:J63"/>
    <mergeCell ref="K61:K63"/>
    <mergeCell ref="L61:L63"/>
    <mergeCell ref="M61:M63"/>
    <mergeCell ref="N61:N63"/>
    <mergeCell ref="BE58:BE60"/>
    <mergeCell ref="V58:V60"/>
    <mergeCell ref="W58:W60"/>
    <mergeCell ref="X58:X60"/>
    <mergeCell ref="Y58:Y60"/>
    <mergeCell ref="AQ58:AQ60"/>
    <mergeCell ref="AR58:AR60"/>
    <mergeCell ref="AS58:AS60"/>
    <mergeCell ref="AT58:AT60"/>
    <mergeCell ref="AU58:AU60"/>
    <mergeCell ref="BC55:BC57"/>
    <mergeCell ref="BD55:BD57"/>
    <mergeCell ref="BE55:BE57"/>
    <mergeCell ref="A58:A60"/>
    <mergeCell ref="B58:B60"/>
    <mergeCell ref="C58:C60"/>
    <mergeCell ref="D58:D60"/>
    <mergeCell ref="E58:E60"/>
    <mergeCell ref="F58:F60"/>
    <mergeCell ref="G58:G60"/>
    <mergeCell ref="H58:H60"/>
    <mergeCell ref="I58:I60"/>
    <mergeCell ref="J58:J60"/>
    <mergeCell ref="K58:K60"/>
    <mergeCell ref="L58:L60"/>
    <mergeCell ref="M58:M60"/>
    <mergeCell ref="N58:N60"/>
    <mergeCell ref="O58:O60"/>
    <mergeCell ref="P58:P60"/>
    <mergeCell ref="Q58:Q60"/>
    <mergeCell ref="R58:R60"/>
    <mergeCell ref="S58:S60"/>
    <mergeCell ref="AS55:AS57"/>
    <mergeCell ref="AT55:AT57"/>
    <mergeCell ref="AU55:AU57"/>
    <mergeCell ref="AV55:AV57"/>
    <mergeCell ref="AW55:AX57"/>
    <mergeCell ref="AY55:AY57"/>
    <mergeCell ref="AZ55:AZ57"/>
    <mergeCell ref="BA55:BA57"/>
    <mergeCell ref="BB55:BB57"/>
    <mergeCell ref="S55:S57"/>
    <mergeCell ref="T55:T57"/>
    <mergeCell ref="U55:U57"/>
    <mergeCell ref="V55:V57"/>
    <mergeCell ref="W55:W57"/>
    <mergeCell ref="X55:X57"/>
    <mergeCell ref="Y55:Y57"/>
    <mergeCell ref="AQ55:AQ57"/>
    <mergeCell ref="AR55:AR57"/>
    <mergeCell ref="J55:J57"/>
    <mergeCell ref="K55:K57"/>
    <mergeCell ref="L55:L57"/>
    <mergeCell ref="M55:M57"/>
    <mergeCell ref="N55:N57"/>
    <mergeCell ref="O55:O57"/>
    <mergeCell ref="P55:P57"/>
    <mergeCell ref="Q55:Q57"/>
    <mergeCell ref="R55:R57"/>
    <mergeCell ref="A55:A57"/>
    <mergeCell ref="B55:B57"/>
    <mergeCell ref="C55:C57"/>
    <mergeCell ref="D55:D57"/>
    <mergeCell ref="E55:E57"/>
    <mergeCell ref="F55:F57"/>
    <mergeCell ref="G55:G57"/>
    <mergeCell ref="H55:H57"/>
    <mergeCell ref="I55:I57"/>
    <mergeCell ref="AV52:AV54"/>
    <mergeCell ref="AW52:AX54"/>
    <mergeCell ref="AY52:AY54"/>
    <mergeCell ref="AZ52:AZ54"/>
    <mergeCell ref="BA52:BA54"/>
    <mergeCell ref="BB52:BB54"/>
    <mergeCell ref="BC52:BC54"/>
    <mergeCell ref="BD52:BD54"/>
    <mergeCell ref="BE52:BE54"/>
    <mergeCell ref="V52:V54"/>
    <mergeCell ref="W52:W54"/>
    <mergeCell ref="X52:X54"/>
    <mergeCell ref="Y52:Y54"/>
    <mergeCell ref="AQ52:AQ54"/>
    <mergeCell ref="AR52:AR54"/>
    <mergeCell ref="AS52:AS54"/>
    <mergeCell ref="AT52:AT54"/>
    <mergeCell ref="AU52:AU54"/>
    <mergeCell ref="BC49:BC51"/>
    <mergeCell ref="BD49:BD51"/>
    <mergeCell ref="BE49:BE51"/>
    <mergeCell ref="A52:A54"/>
    <mergeCell ref="B52:B54"/>
    <mergeCell ref="C52:C54"/>
    <mergeCell ref="D52:D54"/>
    <mergeCell ref="E52:E54"/>
    <mergeCell ref="F52:F54"/>
    <mergeCell ref="G52:G54"/>
    <mergeCell ref="H52:H54"/>
    <mergeCell ref="I52:I54"/>
    <mergeCell ref="J52:J54"/>
    <mergeCell ref="K52:K54"/>
    <mergeCell ref="L52:L54"/>
    <mergeCell ref="M52:M54"/>
    <mergeCell ref="N52:N54"/>
    <mergeCell ref="O52:O54"/>
    <mergeCell ref="P52:P54"/>
    <mergeCell ref="Q52:Q54"/>
    <mergeCell ref="R52:R54"/>
    <mergeCell ref="S52:S54"/>
    <mergeCell ref="T52:T54"/>
    <mergeCell ref="U52:U54"/>
    <mergeCell ref="AS49:AS51"/>
    <mergeCell ref="AT49:AT51"/>
    <mergeCell ref="AU49:AU51"/>
    <mergeCell ref="AV49:AV51"/>
    <mergeCell ref="AW49:AX51"/>
    <mergeCell ref="AY49:AY51"/>
    <mergeCell ref="AZ49:AZ51"/>
    <mergeCell ref="BA49:BA51"/>
    <mergeCell ref="BB49:BB51"/>
    <mergeCell ref="S49:S51"/>
    <mergeCell ref="T49:T51"/>
    <mergeCell ref="U49:U51"/>
    <mergeCell ref="V49:V51"/>
    <mergeCell ref="W49:W51"/>
    <mergeCell ref="X49:X51"/>
    <mergeCell ref="Y49:Y51"/>
    <mergeCell ref="AQ49:AQ51"/>
    <mergeCell ref="AR49:AR51"/>
    <mergeCell ref="J49:J51"/>
    <mergeCell ref="K49:K51"/>
    <mergeCell ref="L49:L51"/>
    <mergeCell ref="M49:M51"/>
    <mergeCell ref="N49:N51"/>
    <mergeCell ref="O49:O51"/>
    <mergeCell ref="P49:P51"/>
    <mergeCell ref="Q49:Q51"/>
    <mergeCell ref="R49:R51"/>
    <mergeCell ref="A49:A51"/>
    <mergeCell ref="B49:B51"/>
    <mergeCell ref="C49:C51"/>
    <mergeCell ref="D49:D51"/>
    <mergeCell ref="E49:E51"/>
    <mergeCell ref="F49:F51"/>
    <mergeCell ref="G49:G51"/>
    <mergeCell ref="H49:H51"/>
    <mergeCell ref="I49:I51"/>
    <mergeCell ref="A34:A36"/>
    <mergeCell ref="A37:A39"/>
    <mergeCell ref="B34:B36"/>
    <mergeCell ref="B37:B39"/>
    <mergeCell ref="A40:A42"/>
    <mergeCell ref="A43:A45"/>
    <mergeCell ref="B40:B42"/>
    <mergeCell ref="B43:B45"/>
    <mergeCell ref="A46:A48"/>
    <mergeCell ref="B46:B48"/>
    <mergeCell ref="C46:C48"/>
    <mergeCell ref="C34:C36"/>
    <mergeCell ref="D34:D36"/>
    <mergeCell ref="E34:E36"/>
    <mergeCell ref="F34:F36"/>
    <mergeCell ref="G34:G36"/>
    <mergeCell ref="H34:H36"/>
    <mergeCell ref="I34:I36"/>
    <mergeCell ref="D46:D48"/>
    <mergeCell ref="E46:E48"/>
    <mergeCell ref="F46:F48"/>
    <mergeCell ref="G46:G48"/>
    <mergeCell ref="H46:H48"/>
    <mergeCell ref="BE43:BE45"/>
    <mergeCell ref="AU43:AU45"/>
    <mergeCell ref="AV43:AV45"/>
    <mergeCell ref="AW43:AX45"/>
    <mergeCell ref="AY43:AY45"/>
    <mergeCell ref="AZ43:AZ45"/>
    <mergeCell ref="BA43:BA45"/>
    <mergeCell ref="BB43:BB45"/>
    <mergeCell ref="BC43:BC45"/>
    <mergeCell ref="BD43:BD45"/>
    <mergeCell ref="U43:U45"/>
    <mergeCell ref="V43:V45"/>
    <mergeCell ref="W43:W45"/>
    <mergeCell ref="X43:X45"/>
    <mergeCell ref="Y43:Y45"/>
    <mergeCell ref="AQ43:AQ45"/>
    <mergeCell ref="AR43:AR45"/>
    <mergeCell ref="AS43:AS45"/>
    <mergeCell ref="AT43:AT45"/>
    <mergeCell ref="L43:L45"/>
    <mergeCell ref="M43:M45"/>
    <mergeCell ref="N43:N45"/>
    <mergeCell ref="O43:O45"/>
    <mergeCell ref="P43:P45"/>
    <mergeCell ref="Q43:Q45"/>
    <mergeCell ref="R43:R45"/>
    <mergeCell ref="S43:S45"/>
    <mergeCell ref="T43:T45"/>
    <mergeCell ref="C43:C45"/>
    <mergeCell ref="D43:D45"/>
    <mergeCell ref="E43:E45"/>
    <mergeCell ref="F43:F45"/>
    <mergeCell ref="G43:G45"/>
    <mergeCell ref="H43:H45"/>
    <mergeCell ref="I43:I45"/>
    <mergeCell ref="J43:J45"/>
    <mergeCell ref="K43:K45"/>
    <mergeCell ref="AV40:AV42"/>
    <mergeCell ref="AW40:AX42"/>
    <mergeCell ref="AY40:AY42"/>
    <mergeCell ref="AZ40:AZ42"/>
    <mergeCell ref="BA40:BA42"/>
    <mergeCell ref="BB40:BB42"/>
    <mergeCell ref="BC40:BC42"/>
    <mergeCell ref="BD40:BD42"/>
    <mergeCell ref="BE40:BE42"/>
    <mergeCell ref="V40:V42"/>
    <mergeCell ref="W40:W42"/>
    <mergeCell ref="X40:X42"/>
    <mergeCell ref="Y40:Y42"/>
    <mergeCell ref="AQ40:AQ42"/>
    <mergeCell ref="AR40:AR42"/>
    <mergeCell ref="AS40:AS42"/>
    <mergeCell ref="AT40:AT42"/>
    <mergeCell ref="AU40:AU42"/>
    <mergeCell ref="BA37:BA39"/>
    <mergeCell ref="BB37:BB39"/>
    <mergeCell ref="BC37:BC39"/>
    <mergeCell ref="BD37:BD39"/>
    <mergeCell ref="BE37:BE39"/>
    <mergeCell ref="C40:C42"/>
    <mergeCell ref="D40:D42"/>
    <mergeCell ref="E40:E42"/>
    <mergeCell ref="F40:F42"/>
    <mergeCell ref="G40:G42"/>
    <mergeCell ref="H40:H42"/>
    <mergeCell ref="I40:I42"/>
    <mergeCell ref="J40:J42"/>
    <mergeCell ref="K40:K42"/>
    <mergeCell ref="L40:L42"/>
    <mergeCell ref="M40:M42"/>
    <mergeCell ref="N40:N42"/>
    <mergeCell ref="O40:O42"/>
    <mergeCell ref="P40:P42"/>
    <mergeCell ref="Q40:Q42"/>
    <mergeCell ref="R40:R42"/>
    <mergeCell ref="S40:S42"/>
    <mergeCell ref="T40:T42"/>
    <mergeCell ref="U40:U42"/>
    <mergeCell ref="AQ37:AQ39"/>
    <mergeCell ref="AR37:AR39"/>
    <mergeCell ref="AS37:AS39"/>
    <mergeCell ref="AT37:AT39"/>
    <mergeCell ref="AU37:AU39"/>
    <mergeCell ref="AV37:AV39"/>
    <mergeCell ref="AW37:AX39"/>
    <mergeCell ref="AY37:AY39"/>
    <mergeCell ref="AZ37:AZ39"/>
    <mergeCell ref="BE34:BE36"/>
    <mergeCell ref="C37:C39"/>
    <mergeCell ref="D37:D39"/>
    <mergeCell ref="E37:E39"/>
    <mergeCell ref="F37:F39"/>
    <mergeCell ref="G37:G39"/>
    <mergeCell ref="H37:H39"/>
    <mergeCell ref="I37:I39"/>
    <mergeCell ref="J37:J39"/>
    <mergeCell ref="K37:K39"/>
    <mergeCell ref="L37:L39"/>
    <mergeCell ref="M37:M39"/>
    <mergeCell ref="N37:N39"/>
    <mergeCell ref="O37:O39"/>
    <mergeCell ref="P37:P39"/>
    <mergeCell ref="Q37:Q39"/>
    <mergeCell ref="R37:R39"/>
    <mergeCell ref="S37:S39"/>
    <mergeCell ref="T37:T39"/>
    <mergeCell ref="U37:U39"/>
    <mergeCell ref="V37:V39"/>
    <mergeCell ref="W37:W39"/>
    <mergeCell ref="X37:X39"/>
    <mergeCell ref="Y37:Y39"/>
    <mergeCell ref="AU34:AU36"/>
    <mergeCell ref="AV34:AV36"/>
    <mergeCell ref="AW34:AX36"/>
    <mergeCell ref="AY34:AY36"/>
    <mergeCell ref="AZ34:AZ36"/>
    <mergeCell ref="BA34:BA36"/>
    <mergeCell ref="BB34:BB36"/>
    <mergeCell ref="BC34:BC36"/>
    <mergeCell ref="BD34:BD36"/>
    <mergeCell ref="U34:U36"/>
    <mergeCell ref="V34:V36"/>
    <mergeCell ref="W34:W36"/>
    <mergeCell ref="X34:X36"/>
    <mergeCell ref="Y34:Y36"/>
    <mergeCell ref="AQ34:AQ36"/>
    <mergeCell ref="AR34:AR36"/>
    <mergeCell ref="AT34:AT36"/>
    <mergeCell ref="L34:L36"/>
    <mergeCell ref="M34:M36"/>
    <mergeCell ref="N34:N36"/>
    <mergeCell ref="O34:O36"/>
    <mergeCell ref="P34:P36"/>
    <mergeCell ref="Q34:Q36"/>
    <mergeCell ref="R34:R36"/>
    <mergeCell ref="S34:S36"/>
    <mergeCell ref="T34:T36"/>
    <mergeCell ref="K34:K36"/>
    <mergeCell ref="N22:N24"/>
    <mergeCell ref="O22:O24"/>
    <mergeCell ref="P22:P24"/>
    <mergeCell ref="Q22:Q24"/>
    <mergeCell ref="BB22:BB24"/>
    <mergeCell ref="BC22:BC24"/>
    <mergeCell ref="BD22:BD24"/>
    <mergeCell ref="BE22:BE24"/>
    <mergeCell ref="W22:W24"/>
    <mergeCell ref="X22:X24"/>
    <mergeCell ref="Y22:Y24"/>
    <mergeCell ref="AU22:AU24"/>
    <mergeCell ref="AV22:AV24"/>
    <mergeCell ref="AW22:AX24"/>
    <mergeCell ref="AY22:AY24"/>
    <mergeCell ref="AZ22:AZ24"/>
    <mergeCell ref="BA22:BA24"/>
    <mergeCell ref="AT22:AT24"/>
    <mergeCell ref="AR22:AR24"/>
    <mergeCell ref="AQ22:AQ24"/>
    <mergeCell ref="AS22:AS24"/>
    <mergeCell ref="AQ25:AQ27"/>
    <mergeCell ref="AR25:AR27"/>
    <mergeCell ref="AT25:AT27"/>
    <mergeCell ref="AU25:AU27"/>
    <mergeCell ref="AV25:AV27"/>
    <mergeCell ref="AW25:AX27"/>
    <mergeCell ref="AS25:AS27"/>
    <mergeCell ref="AY25:AY27"/>
    <mergeCell ref="AZ25:AZ27"/>
    <mergeCell ref="BA25:BA27"/>
    <mergeCell ref="AT19:AT21"/>
    <mergeCell ref="AR19:AR21"/>
    <mergeCell ref="AQ19:AQ21"/>
    <mergeCell ref="A19:A21"/>
    <mergeCell ref="D19:D21"/>
    <mergeCell ref="E19:E21"/>
    <mergeCell ref="F19:F21"/>
    <mergeCell ref="H19:H21"/>
    <mergeCell ref="R19:R21"/>
    <mergeCell ref="S19:S21"/>
    <mergeCell ref="T19:T21"/>
    <mergeCell ref="U19:U21"/>
    <mergeCell ref="M19:M21"/>
    <mergeCell ref="N19:N21"/>
    <mergeCell ref="O19:O21"/>
    <mergeCell ref="P19:P21"/>
    <mergeCell ref="Q19:Q21"/>
    <mergeCell ref="B19:B21"/>
    <mergeCell ref="C19:C21"/>
    <mergeCell ref="AQ15:AQ18"/>
    <mergeCell ref="AT16:AT18"/>
    <mergeCell ref="AS19:AS21"/>
    <mergeCell ref="AU15:AV16"/>
    <mergeCell ref="AY15:AY18"/>
    <mergeCell ref="BB15:BB18"/>
    <mergeCell ref="BC15:BC18"/>
    <mergeCell ref="AZ15:AZ18"/>
    <mergeCell ref="BA15:BA18"/>
    <mergeCell ref="BD15:BD18"/>
    <mergeCell ref="BE15:BE18"/>
    <mergeCell ref="AR15:AR18"/>
    <mergeCell ref="AW15:AX18"/>
    <mergeCell ref="AP15:AP18"/>
    <mergeCell ref="AA15:AO15"/>
    <mergeCell ref="AB16:AC17"/>
    <mergeCell ref="AD16:AE17"/>
    <mergeCell ref="AF16:AG17"/>
    <mergeCell ref="AH16:AI17"/>
    <mergeCell ref="AJ16:AK17"/>
    <mergeCell ref="AL16:AM17"/>
    <mergeCell ref="AN16:AO17"/>
    <mergeCell ref="BB19:BB21"/>
    <mergeCell ref="BC19:BC21"/>
    <mergeCell ref="BD19:BD21"/>
    <mergeCell ref="BE19:BE21"/>
    <mergeCell ref="AU19:AU21"/>
    <mergeCell ref="AV19:AV21"/>
    <mergeCell ref="AW19:AX21"/>
    <mergeCell ref="AY19:AY21"/>
    <mergeCell ref="AZ19:AZ21"/>
    <mergeCell ref="BA19:BA21"/>
    <mergeCell ref="F15:F18"/>
    <mergeCell ref="M17:X17"/>
    <mergeCell ref="AA16:AA18"/>
    <mergeCell ref="H15:H18"/>
    <mergeCell ref="K15:Y16"/>
    <mergeCell ref="E15:E18"/>
    <mergeCell ref="Z15:Z18"/>
    <mergeCell ref="G15:G18"/>
    <mergeCell ref="I15:I18"/>
    <mergeCell ref="N28:N30"/>
    <mergeCell ref="O28:O30"/>
    <mergeCell ref="P28:P30"/>
    <mergeCell ref="Q28:Q30"/>
    <mergeCell ref="R28:R30"/>
    <mergeCell ref="S28:S30"/>
    <mergeCell ref="I22:I24"/>
    <mergeCell ref="L28:L30"/>
    <mergeCell ref="M28:M30"/>
    <mergeCell ref="J25:J27"/>
    <mergeCell ref="W25:W27"/>
    <mergeCell ref="X25:X27"/>
    <mergeCell ref="Y25:Y27"/>
    <mergeCell ref="G19:G21"/>
    <mergeCell ref="I19:I21"/>
    <mergeCell ref="J19:J21"/>
    <mergeCell ref="W19:W21"/>
    <mergeCell ref="X19:X21"/>
    <mergeCell ref="Y19:Y21"/>
    <mergeCell ref="B25:B27"/>
    <mergeCell ref="A28:A30"/>
    <mergeCell ref="C28:C30"/>
    <mergeCell ref="D28:D30"/>
    <mergeCell ref="E28:E30"/>
    <mergeCell ref="G28:G30"/>
    <mergeCell ref="H28:H30"/>
    <mergeCell ref="I28:I30"/>
    <mergeCell ref="A22:A24"/>
    <mergeCell ref="B22:B24"/>
    <mergeCell ref="C22:C24"/>
    <mergeCell ref="G22:G24"/>
    <mergeCell ref="A31:A33"/>
    <mergeCell ref="C25:C27"/>
    <mergeCell ref="D25:D27"/>
    <mergeCell ref="E25:E27"/>
    <mergeCell ref="G25:G27"/>
    <mergeCell ref="H25:H27"/>
    <mergeCell ref="I25:I27"/>
    <mergeCell ref="B31:B33"/>
    <mergeCell ref="F25:F27"/>
    <mergeCell ref="J31:J33"/>
    <mergeCell ref="F31:F33"/>
    <mergeCell ref="V19:V21"/>
    <mergeCell ref="K25:K27"/>
    <mergeCell ref="L25:L27"/>
    <mergeCell ref="M25:M27"/>
    <mergeCell ref="N25:N27"/>
    <mergeCell ref="O25:O27"/>
    <mergeCell ref="P25:P27"/>
    <mergeCell ref="Q25:Q27"/>
    <mergeCell ref="R25:R27"/>
    <mergeCell ref="S25:S27"/>
    <mergeCell ref="R22:R24"/>
    <mergeCell ref="S22:S24"/>
    <mergeCell ref="T22:T24"/>
    <mergeCell ref="U22:U24"/>
    <mergeCell ref="V22:V24"/>
    <mergeCell ref="M22:M24"/>
    <mergeCell ref="T25:T27"/>
    <mergeCell ref="U25:U27"/>
    <mergeCell ref="V25:V27"/>
    <mergeCell ref="BB25:BB27"/>
    <mergeCell ref="BC25:BC27"/>
    <mergeCell ref="BD25:BD27"/>
    <mergeCell ref="BE25:BE27"/>
    <mergeCell ref="C31:C33"/>
    <mergeCell ref="D31:D33"/>
    <mergeCell ref="E31:E33"/>
    <mergeCell ref="G31:G33"/>
    <mergeCell ref="H31:H33"/>
    <mergeCell ref="I31:I33"/>
    <mergeCell ref="K31:K33"/>
    <mergeCell ref="L31:L33"/>
    <mergeCell ref="M31:M33"/>
    <mergeCell ref="N31:N33"/>
    <mergeCell ref="O31:O33"/>
    <mergeCell ref="P31:P33"/>
    <mergeCell ref="Q31:Q33"/>
    <mergeCell ref="R31:R33"/>
    <mergeCell ref="S31:S33"/>
    <mergeCell ref="T31:T33"/>
    <mergeCell ref="U31:U33"/>
    <mergeCell ref="V31:V33"/>
    <mergeCell ref="W31:W33"/>
    <mergeCell ref="X31:X33"/>
    <mergeCell ref="Y31:Y33"/>
    <mergeCell ref="AQ31:AQ33"/>
    <mergeCell ref="AR31:AR33"/>
    <mergeCell ref="BC31:BC33"/>
    <mergeCell ref="BD31:BD33"/>
    <mergeCell ref="BE31:BE33"/>
    <mergeCell ref="AT31:AT33"/>
    <mergeCell ref="AU31:AU33"/>
    <mergeCell ref="AV31:AV33"/>
    <mergeCell ref="AW31:AX33"/>
    <mergeCell ref="AY31:AY33"/>
    <mergeCell ref="AZ31:AZ33"/>
    <mergeCell ref="BA31:BA33"/>
    <mergeCell ref="BB31:BB33"/>
    <mergeCell ref="AS31:AS33"/>
    <mergeCell ref="BC2:BC3"/>
    <mergeCell ref="BD2:BE3"/>
    <mergeCell ref="BC4:BC5"/>
    <mergeCell ref="BD4:BE5"/>
    <mergeCell ref="BC6:BC7"/>
    <mergeCell ref="BD6:BE7"/>
    <mergeCell ref="BC8:BC9"/>
    <mergeCell ref="BD8:BE9"/>
    <mergeCell ref="E2:BB9"/>
    <mergeCell ref="A2:D9"/>
    <mergeCell ref="J15:J18"/>
    <mergeCell ref="A25:A27"/>
    <mergeCell ref="A15:A18"/>
    <mergeCell ref="D15:D18"/>
    <mergeCell ref="L19:L21"/>
    <mergeCell ref="J22:J24"/>
    <mergeCell ref="K22:K24"/>
    <mergeCell ref="L22:L24"/>
    <mergeCell ref="D22:D24"/>
    <mergeCell ref="E22:E24"/>
    <mergeCell ref="F22:F24"/>
    <mergeCell ref="H22:H24"/>
    <mergeCell ref="K19:K21"/>
    <mergeCell ref="C15:C18"/>
    <mergeCell ref="B15:B18"/>
    <mergeCell ref="BC28:BC30"/>
    <mergeCell ref="BD28:BD30"/>
    <mergeCell ref="BE28:BE30"/>
    <mergeCell ref="B28:B30"/>
    <mergeCell ref="F28:F30"/>
    <mergeCell ref="J28:J30"/>
    <mergeCell ref="AW28:AX30"/>
    <mergeCell ref="AT28:AT30"/>
    <mergeCell ref="AU28:AU30"/>
    <mergeCell ref="AV28:AV30"/>
    <mergeCell ref="AY28:AY30"/>
    <mergeCell ref="AZ28:AZ30"/>
    <mergeCell ref="BA28:BA30"/>
    <mergeCell ref="BB28:BB30"/>
    <mergeCell ref="T28:T30"/>
    <mergeCell ref="U28:U30"/>
    <mergeCell ref="V28:V30"/>
    <mergeCell ref="W28:W30"/>
    <mergeCell ref="X28:X30"/>
    <mergeCell ref="Y28:Y30"/>
    <mergeCell ref="AQ28:AQ30"/>
    <mergeCell ref="AR28:AR30"/>
    <mergeCell ref="AS28:AS30"/>
    <mergeCell ref="K28:K30"/>
  </mergeCells>
  <conditionalFormatting sqref="Y19">
    <cfRule type="cellIs" dxfId="805" priority="1100" operator="equal">
      <formula>"BAJO"</formula>
    </cfRule>
    <cfRule type="cellIs" dxfId="804" priority="1101" operator="equal">
      <formula>"MODERADO"</formula>
    </cfRule>
    <cfRule type="cellIs" dxfId="803" priority="1102" operator="equal">
      <formula>"ALTO"</formula>
    </cfRule>
    <cfRule type="cellIs" dxfId="802" priority="1103" operator="equal">
      <formula>"EXTREMO"</formula>
    </cfRule>
  </conditionalFormatting>
  <conditionalFormatting sqref="AR19:AT19">
    <cfRule type="expression" dxfId="801" priority="1099">
      <formula>AR19="DEBIL"</formula>
    </cfRule>
  </conditionalFormatting>
  <conditionalFormatting sqref="AW19:AY19 AW20:AX21">
    <cfRule type="containsText" dxfId="800" priority="1095" operator="containsText" text="MODERADO">
      <formula>NOT(ISERROR(SEARCH("MODERADO",AW19)))</formula>
    </cfRule>
    <cfRule type="containsText" dxfId="799" priority="1096" operator="containsText" text="ALTO">
      <formula>NOT(ISERROR(SEARCH("ALTO",AW19)))</formula>
    </cfRule>
    <cfRule type="containsText" dxfId="798" priority="1097" operator="containsText" text="EXTREMO">
      <formula>NOT(ISERROR(SEARCH("EXTREMO",AW19)))</formula>
    </cfRule>
    <cfRule type="containsText" dxfId="797" priority="1098" operator="containsText" text="BAJO">
      <formula>NOT(ISERROR(SEARCH("BAJO",AW19)))</formula>
    </cfRule>
  </conditionalFormatting>
  <conditionalFormatting sqref="BE19:BE21">
    <cfRule type="cellIs" dxfId="796" priority="1092" operator="equal">
      <formula>"En Curso"</formula>
    </cfRule>
    <cfRule type="cellIs" dxfId="795" priority="1093" operator="equal">
      <formula>"Vencida"</formula>
    </cfRule>
    <cfRule type="cellIs" dxfId="794" priority="1094" operator="equal">
      <formula>"Cerrada"</formula>
    </cfRule>
  </conditionalFormatting>
  <conditionalFormatting sqref="AR19:AS19 AR20:AR21">
    <cfRule type="expression" dxfId="793" priority="1090">
      <formula>AR19="FUERTE"</formula>
    </cfRule>
    <cfRule type="expression" dxfId="792" priority="1091">
      <formula>AR19="MODERADO"</formula>
    </cfRule>
  </conditionalFormatting>
  <conditionalFormatting sqref="AY22">
    <cfRule type="containsText" dxfId="791" priority="1086" operator="containsText" text="MODERADO">
      <formula>NOT(ISERROR(SEARCH("MODERADO",AY22)))</formula>
    </cfRule>
    <cfRule type="containsText" dxfId="790" priority="1087" operator="containsText" text="ALTO">
      <formula>NOT(ISERROR(SEARCH("ALTO",AY22)))</formula>
    </cfRule>
    <cfRule type="containsText" dxfId="789" priority="1088" operator="containsText" text="EXTREMO">
      <formula>NOT(ISERROR(SEARCH("EXTREMO",AY22)))</formula>
    </cfRule>
    <cfRule type="containsText" dxfId="788" priority="1089" operator="containsText" text="BAJO">
      <formula>NOT(ISERROR(SEARCH("BAJO",AY22)))</formula>
    </cfRule>
  </conditionalFormatting>
  <conditionalFormatting sqref="Y22">
    <cfRule type="cellIs" dxfId="787" priority="1082" operator="equal">
      <formula>"BAJO"</formula>
    </cfRule>
    <cfRule type="cellIs" dxfId="786" priority="1083" operator="equal">
      <formula>"MODERADO"</formula>
    </cfRule>
    <cfRule type="cellIs" dxfId="785" priority="1084" operator="equal">
      <formula>"ALTO"</formula>
    </cfRule>
    <cfRule type="cellIs" dxfId="784" priority="1085" operator="equal">
      <formula>"EXTREMO"</formula>
    </cfRule>
  </conditionalFormatting>
  <conditionalFormatting sqref="AR22:AT22">
    <cfRule type="expression" dxfId="783" priority="1081">
      <formula>AR22="DEBIL"</formula>
    </cfRule>
  </conditionalFormatting>
  <conditionalFormatting sqref="AW22:AX24">
    <cfRule type="containsText" dxfId="782" priority="1077" operator="containsText" text="MODERADO">
      <formula>NOT(ISERROR(SEARCH("MODERADO",AW22)))</formula>
    </cfRule>
    <cfRule type="containsText" dxfId="781" priority="1078" operator="containsText" text="ALTO">
      <formula>NOT(ISERROR(SEARCH("ALTO",AW22)))</formula>
    </cfRule>
    <cfRule type="containsText" dxfId="780" priority="1079" operator="containsText" text="EXTREMO">
      <formula>NOT(ISERROR(SEARCH("EXTREMO",AW22)))</formula>
    </cfRule>
    <cfRule type="containsText" dxfId="779" priority="1080" operator="containsText" text="BAJO">
      <formula>NOT(ISERROR(SEARCH("BAJO",AW22)))</formula>
    </cfRule>
  </conditionalFormatting>
  <conditionalFormatting sqref="AR22:AS22 AR23:AR24">
    <cfRule type="expression" dxfId="778" priority="1075">
      <formula>AR22="FUERTE"</formula>
    </cfRule>
    <cfRule type="expression" dxfId="777" priority="1076">
      <formula>AR22="MODERADO"</formula>
    </cfRule>
  </conditionalFormatting>
  <conditionalFormatting sqref="BE22:BE24">
    <cfRule type="cellIs" dxfId="776" priority="1072" operator="equal">
      <formula>"En Curso"</formula>
    </cfRule>
    <cfRule type="cellIs" dxfId="775" priority="1073" operator="equal">
      <formula>"Vencida"</formula>
    </cfRule>
    <cfRule type="cellIs" dxfId="774" priority="1074" operator="equal">
      <formula>"Cerrada"</formula>
    </cfRule>
  </conditionalFormatting>
  <conditionalFormatting sqref="Y25">
    <cfRule type="cellIs" dxfId="773" priority="1068" operator="equal">
      <formula>"BAJO"</formula>
    </cfRule>
    <cfRule type="cellIs" dxfId="772" priority="1069" operator="equal">
      <formula>"MODERADO"</formula>
    </cfRule>
    <cfRule type="cellIs" dxfId="771" priority="1070" operator="equal">
      <formula>"ALTO"</formula>
    </cfRule>
    <cfRule type="cellIs" dxfId="770" priority="1071" operator="equal">
      <formula>"EXTREMO"</formula>
    </cfRule>
  </conditionalFormatting>
  <conditionalFormatting sqref="AR25:AT25">
    <cfRule type="expression" dxfId="769" priority="1067">
      <formula>AR25="DEBIL"</formula>
    </cfRule>
  </conditionalFormatting>
  <conditionalFormatting sqref="AW25:AY25 AW26:AX27">
    <cfRule type="containsText" dxfId="768" priority="1063" operator="containsText" text="MODERADO">
      <formula>NOT(ISERROR(SEARCH("MODERADO",AW25)))</formula>
    </cfRule>
    <cfRule type="containsText" dxfId="767" priority="1064" operator="containsText" text="ALTO">
      <formula>NOT(ISERROR(SEARCH("ALTO",AW25)))</formula>
    </cfRule>
    <cfRule type="containsText" dxfId="766" priority="1065" operator="containsText" text="EXTREMO">
      <formula>NOT(ISERROR(SEARCH("EXTREMO",AW25)))</formula>
    </cfRule>
    <cfRule type="containsText" dxfId="765" priority="1066" operator="containsText" text="BAJO">
      <formula>NOT(ISERROR(SEARCH("BAJO",AW25)))</formula>
    </cfRule>
  </conditionalFormatting>
  <conditionalFormatting sqref="BE25:BE27">
    <cfRule type="cellIs" dxfId="764" priority="1060" operator="equal">
      <formula>"En Curso"</formula>
    </cfRule>
    <cfRule type="cellIs" dxfId="763" priority="1061" operator="equal">
      <formula>"Vencida"</formula>
    </cfRule>
    <cfRule type="cellIs" dxfId="762" priority="1062" operator="equal">
      <formula>"Cerrada"</formula>
    </cfRule>
  </conditionalFormatting>
  <conditionalFormatting sqref="AR25:AS25 AR26:AR27">
    <cfRule type="expression" dxfId="761" priority="1058">
      <formula>AR25="FUERTE"</formula>
    </cfRule>
    <cfRule type="expression" dxfId="760" priority="1059">
      <formula>AR25="MODERADO"</formula>
    </cfRule>
  </conditionalFormatting>
  <conditionalFormatting sqref="AY28">
    <cfRule type="containsText" dxfId="759" priority="1054" operator="containsText" text="MODERADO">
      <formula>NOT(ISERROR(SEARCH("MODERADO",AY28)))</formula>
    </cfRule>
    <cfRule type="containsText" dxfId="758" priority="1055" operator="containsText" text="ALTO">
      <formula>NOT(ISERROR(SEARCH("ALTO",AY28)))</formula>
    </cfRule>
    <cfRule type="containsText" dxfId="757" priority="1056" operator="containsText" text="EXTREMO">
      <formula>NOT(ISERROR(SEARCH("EXTREMO",AY28)))</formula>
    </cfRule>
    <cfRule type="containsText" dxfId="756" priority="1057" operator="containsText" text="BAJO">
      <formula>NOT(ISERROR(SEARCH("BAJO",AY28)))</formula>
    </cfRule>
  </conditionalFormatting>
  <conditionalFormatting sqref="Y28">
    <cfRule type="cellIs" dxfId="755" priority="1050" operator="equal">
      <formula>"BAJO"</formula>
    </cfRule>
    <cfRule type="cellIs" dxfId="754" priority="1051" operator="equal">
      <formula>"MODERADO"</formula>
    </cfRule>
    <cfRule type="cellIs" dxfId="753" priority="1052" operator="equal">
      <formula>"ALTO"</formula>
    </cfRule>
    <cfRule type="cellIs" dxfId="752" priority="1053" operator="equal">
      <formula>"EXTREMO"</formula>
    </cfRule>
  </conditionalFormatting>
  <conditionalFormatting sqref="AR28:AT28">
    <cfRule type="expression" dxfId="751" priority="1049">
      <formula>AR28="DEBIL"</formula>
    </cfRule>
  </conditionalFormatting>
  <conditionalFormatting sqref="AW28:AX30">
    <cfRule type="containsText" dxfId="750" priority="1045" operator="containsText" text="MODERADO">
      <formula>NOT(ISERROR(SEARCH("MODERADO",AW28)))</formula>
    </cfRule>
    <cfRule type="containsText" dxfId="749" priority="1046" operator="containsText" text="ALTO">
      <formula>NOT(ISERROR(SEARCH("ALTO",AW28)))</formula>
    </cfRule>
    <cfRule type="containsText" dxfId="748" priority="1047" operator="containsText" text="EXTREMO">
      <formula>NOT(ISERROR(SEARCH("EXTREMO",AW28)))</formula>
    </cfRule>
    <cfRule type="containsText" dxfId="747" priority="1048" operator="containsText" text="BAJO">
      <formula>NOT(ISERROR(SEARCH("BAJO",AW28)))</formula>
    </cfRule>
  </conditionalFormatting>
  <conditionalFormatting sqref="AR28:AS28 AR29:AR30">
    <cfRule type="expression" dxfId="746" priority="1043">
      <formula>AR28="FUERTE"</formula>
    </cfRule>
    <cfRule type="expression" dxfId="745" priority="1044">
      <formula>AR28="MODERADO"</formula>
    </cfRule>
  </conditionalFormatting>
  <conditionalFormatting sqref="BE28:BE30">
    <cfRule type="cellIs" dxfId="744" priority="1040" operator="equal">
      <formula>"En Curso"</formula>
    </cfRule>
    <cfRule type="cellIs" dxfId="743" priority="1041" operator="equal">
      <formula>"Vencida"</formula>
    </cfRule>
    <cfRule type="cellIs" dxfId="742" priority="1042" operator="equal">
      <formula>"Cerrada"</formula>
    </cfRule>
  </conditionalFormatting>
  <conditionalFormatting sqref="AY31">
    <cfRule type="containsText" dxfId="741" priority="1036" operator="containsText" text="MODERADO">
      <formula>NOT(ISERROR(SEARCH("MODERADO",AY31)))</formula>
    </cfRule>
    <cfRule type="containsText" dxfId="740" priority="1037" operator="containsText" text="ALTO">
      <formula>NOT(ISERROR(SEARCH("ALTO",AY31)))</formula>
    </cfRule>
    <cfRule type="containsText" dxfId="739" priority="1038" operator="containsText" text="EXTREMO">
      <formula>NOT(ISERROR(SEARCH("EXTREMO",AY31)))</formula>
    </cfRule>
    <cfRule type="containsText" dxfId="738" priority="1039" operator="containsText" text="BAJO">
      <formula>NOT(ISERROR(SEARCH("BAJO",AY31)))</formula>
    </cfRule>
  </conditionalFormatting>
  <conditionalFormatting sqref="Y31">
    <cfRule type="cellIs" dxfId="737" priority="1032" operator="equal">
      <formula>"BAJO"</formula>
    </cfRule>
    <cfRule type="cellIs" dxfId="736" priority="1033" operator="equal">
      <formula>"MODERADO"</formula>
    </cfRule>
    <cfRule type="cellIs" dxfId="735" priority="1034" operator="equal">
      <formula>"ALTO"</formula>
    </cfRule>
    <cfRule type="cellIs" dxfId="734" priority="1035" operator="equal">
      <formula>"EXTREMO"</formula>
    </cfRule>
  </conditionalFormatting>
  <conditionalFormatting sqref="AR31:AT31">
    <cfRule type="expression" dxfId="733" priority="1031">
      <formula>AR31="DEBIL"</formula>
    </cfRule>
  </conditionalFormatting>
  <conditionalFormatting sqref="AW31:AX33">
    <cfRule type="containsText" dxfId="732" priority="1027" operator="containsText" text="MODERADO">
      <formula>NOT(ISERROR(SEARCH("MODERADO",AW31)))</formula>
    </cfRule>
    <cfRule type="containsText" dxfId="731" priority="1028" operator="containsText" text="ALTO">
      <formula>NOT(ISERROR(SEARCH("ALTO",AW31)))</formula>
    </cfRule>
    <cfRule type="containsText" dxfId="730" priority="1029" operator="containsText" text="EXTREMO">
      <formula>NOT(ISERROR(SEARCH("EXTREMO",AW31)))</formula>
    </cfRule>
    <cfRule type="containsText" dxfId="729" priority="1030" operator="containsText" text="BAJO">
      <formula>NOT(ISERROR(SEARCH("BAJO",AW31)))</formula>
    </cfRule>
  </conditionalFormatting>
  <conditionalFormatting sqref="AR31:AS31 AR32:AR33">
    <cfRule type="expression" dxfId="728" priority="1025">
      <formula>AR31="FUERTE"</formula>
    </cfRule>
    <cfRule type="expression" dxfId="727" priority="1026">
      <formula>AR31="MODERADO"</formula>
    </cfRule>
  </conditionalFormatting>
  <conditionalFormatting sqref="BE31:BE33">
    <cfRule type="cellIs" dxfId="726" priority="1022" operator="equal">
      <formula>"En Curso"</formula>
    </cfRule>
    <cfRule type="cellIs" dxfId="725" priority="1023" operator="equal">
      <formula>"Vencida"</formula>
    </cfRule>
    <cfRule type="cellIs" dxfId="724" priority="1024" operator="equal">
      <formula>"Cerrada"</formula>
    </cfRule>
  </conditionalFormatting>
  <conditionalFormatting sqref="AY34">
    <cfRule type="containsText" dxfId="723" priority="1018" operator="containsText" text="MODERADO">
      <formula>NOT(ISERROR(SEARCH("MODERADO",AY34)))</formula>
    </cfRule>
    <cfRule type="containsText" dxfId="722" priority="1019" operator="containsText" text="ALTO">
      <formula>NOT(ISERROR(SEARCH("ALTO",AY34)))</formula>
    </cfRule>
    <cfRule type="containsText" dxfId="721" priority="1020" operator="containsText" text="EXTREMO">
      <formula>NOT(ISERROR(SEARCH("EXTREMO",AY34)))</formula>
    </cfRule>
    <cfRule type="containsText" dxfId="720" priority="1021" operator="containsText" text="BAJO">
      <formula>NOT(ISERROR(SEARCH("BAJO",AY34)))</formula>
    </cfRule>
  </conditionalFormatting>
  <conditionalFormatting sqref="Y34 Y37">
    <cfRule type="cellIs" dxfId="719" priority="1014" operator="equal">
      <formula>"BAJO"</formula>
    </cfRule>
    <cfRule type="cellIs" dxfId="718" priority="1015" operator="equal">
      <formula>"MODERADO"</formula>
    </cfRule>
    <cfRule type="cellIs" dxfId="717" priority="1016" operator="equal">
      <formula>"ALTO"</formula>
    </cfRule>
    <cfRule type="cellIs" dxfId="716" priority="1017" operator="equal">
      <formula>"EXTREMO"</formula>
    </cfRule>
  </conditionalFormatting>
  <conditionalFormatting sqref="AR34 AT34">
    <cfRule type="expression" dxfId="715" priority="1013">
      <formula>AR34="DEBIL"</formula>
    </cfRule>
  </conditionalFormatting>
  <conditionalFormatting sqref="AW34:AX39">
    <cfRule type="containsText" dxfId="714" priority="1009" operator="containsText" text="MODERADO">
      <formula>NOT(ISERROR(SEARCH("MODERADO",AW34)))</formula>
    </cfRule>
    <cfRule type="containsText" dxfId="713" priority="1010" operator="containsText" text="ALTO">
      <formula>NOT(ISERROR(SEARCH("ALTO",AW34)))</formula>
    </cfRule>
    <cfRule type="containsText" dxfId="712" priority="1011" operator="containsText" text="EXTREMO">
      <formula>NOT(ISERROR(SEARCH("EXTREMO",AW34)))</formula>
    </cfRule>
    <cfRule type="containsText" dxfId="711" priority="1012" operator="containsText" text="BAJO">
      <formula>NOT(ISERROR(SEARCH("BAJO",AW34)))</formula>
    </cfRule>
  </conditionalFormatting>
  <conditionalFormatting sqref="AR34:AR36">
    <cfRule type="expression" dxfId="710" priority="1007">
      <formula>AR34="FUERTE"</formula>
    </cfRule>
    <cfRule type="expression" dxfId="709" priority="1008">
      <formula>AR34="MODERADO"</formula>
    </cfRule>
  </conditionalFormatting>
  <conditionalFormatting sqref="BE34:BE36">
    <cfRule type="cellIs" dxfId="708" priority="1004" operator="equal">
      <formula>"En Curso"</formula>
    </cfRule>
    <cfRule type="cellIs" dxfId="707" priority="1005" operator="equal">
      <formula>"Vencida"</formula>
    </cfRule>
    <cfRule type="cellIs" dxfId="706" priority="1006" operator="equal">
      <formula>"Cerrada"</formula>
    </cfRule>
  </conditionalFormatting>
  <conditionalFormatting sqref="AR37:AT37">
    <cfRule type="expression" dxfId="705" priority="999">
      <formula>AR37="DEBIL"</formula>
    </cfRule>
  </conditionalFormatting>
  <conditionalFormatting sqref="AY37">
    <cfRule type="containsText" dxfId="704" priority="995" operator="containsText" text="MODERADO">
      <formula>NOT(ISERROR(SEARCH("MODERADO",AY37)))</formula>
    </cfRule>
    <cfRule type="containsText" dxfId="703" priority="996" operator="containsText" text="ALTO">
      <formula>NOT(ISERROR(SEARCH("ALTO",AY37)))</formula>
    </cfRule>
    <cfRule type="containsText" dxfId="702" priority="997" operator="containsText" text="EXTREMO">
      <formula>NOT(ISERROR(SEARCH("EXTREMO",AY37)))</formula>
    </cfRule>
    <cfRule type="containsText" dxfId="701" priority="998" operator="containsText" text="BAJO">
      <formula>NOT(ISERROR(SEARCH("BAJO",AY37)))</formula>
    </cfRule>
  </conditionalFormatting>
  <conditionalFormatting sqref="BE37:BE39">
    <cfRule type="cellIs" dxfId="700" priority="992" operator="equal">
      <formula>"En Curso"</formula>
    </cfRule>
    <cfRule type="cellIs" dxfId="699" priority="993" operator="equal">
      <formula>"Vencida"</formula>
    </cfRule>
    <cfRule type="cellIs" dxfId="698" priority="994" operator="equal">
      <formula>"Cerrada"</formula>
    </cfRule>
  </conditionalFormatting>
  <conditionalFormatting sqref="AR37:AS37 AR38:AR39">
    <cfRule type="expression" dxfId="697" priority="990">
      <formula>AR37="FUERTE"</formula>
    </cfRule>
    <cfRule type="expression" dxfId="696" priority="991">
      <formula>AR37="MODERADO"</formula>
    </cfRule>
  </conditionalFormatting>
  <conditionalFormatting sqref="Y40">
    <cfRule type="cellIs" dxfId="684" priority="720" operator="equal">
      <formula>"BAJO"</formula>
    </cfRule>
    <cfRule type="cellIs" dxfId="683" priority="721" operator="equal">
      <formula>"MODERADO"</formula>
    </cfRule>
    <cfRule type="cellIs" dxfId="682" priority="722" operator="equal">
      <formula>"ALTO"</formula>
    </cfRule>
    <cfRule type="cellIs" dxfId="681" priority="723" operator="equal">
      <formula>"EXTREMO"</formula>
    </cfRule>
  </conditionalFormatting>
  <conditionalFormatting sqref="AR40:AT40">
    <cfRule type="expression" dxfId="680" priority="719">
      <formula>AR40="DEBIL"</formula>
    </cfRule>
  </conditionalFormatting>
  <conditionalFormatting sqref="AW40:AY40 AW41:AX42">
    <cfRule type="containsText" dxfId="679" priority="715" operator="containsText" text="MODERADO">
      <formula>NOT(ISERROR(SEARCH("MODERADO",AW40)))</formula>
    </cfRule>
    <cfRule type="containsText" dxfId="678" priority="716" operator="containsText" text="ALTO">
      <formula>NOT(ISERROR(SEARCH("ALTO",AW40)))</formula>
    </cfRule>
    <cfRule type="containsText" dxfId="677" priority="717" operator="containsText" text="EXTREMO">
      <formula>NOT(ISERROR(SEARCH("EXTREMO",AW40)))</formula>
    </cfRule>
    <cfRule type="containsText" dxfId="676" priority="718" operator="containsText" text="BAJO">
      <formula>NOT(ISERROR(SEARCH("BAJO",AW40)))</formula>
    </cfRule>
  </conditionalFormatting>
  <conditionalFormatting sqref="BE40:BE42">
    <cfRule type="cellIs" dxfId="675" priority="712" operator="equal">
      <formula>"En Curso"</formula>
    </cfRule>
    <cfRule type="cellIs" dxfId="674" priority="713" operator="equal">
      <formula>"Vencida"</formula>
    </cfRule>
    <cfRule type="cellIs" dxfId="673" priority="714" operator="equal">
      <formula>"Cerrada"</formula>
    </cfRule>
  </conditionalFormatting>
  <conditionalFormatting sqref="AR40:AS40 AR41:AR42">
    <cfRule type="expression" dxfId="672" priority="710">
      <formula>AR40="FUERTE"</formula>
    </cfRule>
    <cfRule type="expression" dxfId="671" priority="711">
      <formula>AR40="MODERADO"</formula>
    </cfRule>
  </conditionalFormatting>
  <conditionalFormatting sqref="AY43">
    <cfRule type="containsText" dxfId="670" priority="706" operator="containsText" text="MODERADO">
      <formula>NOT(ISERROR(SEARCH("MODERADO",AY43)))</formula>
    </cfRule>
    <cfRule type="containsText" dxfId="669" priority="707" operator="containsText" text="ALTO">
      <formula>NOT(ISERROR(SEARCH("ALTO",AY43)))</formula>
    </cfRule>
    <cfRule type="containsText" dxfId="668" priority="708" operator="containsText" text="EXTREMO">
      <formula>NOT(ISERROR(SEARCH("EXTREMO",AY43)))</formula>
    </cfRule>
    <cfRule type="containsText" dxfId="667" priority="709" operator="containsText" text="BAJO">
      <formula>NOT(ISERROR(SEARCH("BAJO",AY43)))</formula>
    </cfRule>
  </conditionalFormatting>
  <conditionalFormatting sqref="Y43">
    <cfRule type="cellIs" dxfId="666" priority="702" operator="equal">
      <formula>"BAJO"</formula>
    </cfRule>
    <cfRule type="cellIs" dxfId="665" priority="703" operator="equal">
      <formula>"MODERADO"</formula>
    </cfRule>
    <cfRule type="cellIs" dxfId="664" priority="704" operator="equal">
      <formula>"ALTO"</formula>
    </cfRule>
    <cfRule type="cellIs" dxfId="663" priority="705" operator="equal">
      <formula>"EXTREMO"</formula>
    </cfRule>
  </conditionalFormatting>
  <conditionalFormatting sqref="AR43:AT43">
    <cfRule type="expression" dxfId="662" priority="701">
      <formula>AR43="DEBIL"</formula>
    </cfRule>
  </conditionalFormatting>
  <conditionalFormatting sqref="AW43:AX45">
    <cfRule type="containsText" dxfId="661" priority="697" operator="containsText" text="MODERADO">
      <formula>NOT(ISERROR(SEARCH("MODERADO",AW43)))</formula>
    </cfRule>
    <cfRule type="containsText" dxfId="660" priority="698" operator="containsText" text="ALTO">
      <formula>NOT(ISERROR(SEARCH("ALTO",AW43)))</formula>
    </cfRule>
    <cfRule type="containsText" dxfId="659" priority="699" operator="containsText" text="EXTREMO">
      <formula>NOT(ISERROR(SEARCH("EXTREMO",AW43)))</formula>
    </cfRule>
    <cfRule type="containsText" dxfId="658" priority="700" operator="containsText" text="BAJO">
      <formula>NOT(ISERROR(SEARCH("BAJO",AW43)))</formula>
    </cfRule>
  </conditionalFormatting>
  <conditionalFormatting sqref="AR43:AS43 AR44:AR45">
    <cfRule type="expression" dxfId="657" priority="695">
      <formula>AR43="FUERTE"</formula>
    </cfRule>
    <cfRule type="expression" dxfId="656" priority="696">
      <formula>AR43="MODERADO"</formula>
    </cfRule>
  </conditionalFormatting>
  <conditionalFormatting sqref="BE43:BE45">
    <cfRule type="cellIs" dxfId="655" priority="692" operator="equal">
      <formula>"En Curso"</formula>
    </cfRule>
    <cfRule type="cellIs" dxfId="654" priority="693" operator="equal">
      <formula>"Vencida"</formula>
    </cfRule>
    <cfRule type="cellIs" dxfId="653" priority="694" operator="equal">
      <formula>"Cerrada"</formula>
    </cfRule>
  </conditionalFormatting>
  <conditionalFormatting sqref="Y46">
    <cfRule type="cellIs" dxfId="652" priority="688" operator="equal">
      <formula>"BAJO"</formula>
    </cfRule>
    <cfRule type="cellIs" dxfId="651" priority="689" operator="equal">
      <formula>"MODERADO"</formula>
    </cfRule>
    <cfRule type="cellIs" dxfId="650" priority="690" operator="equal">
      <formula>"ALTO"</formula>
    </cfRule>
    <cfRule type="cellIs" dxfId="649" priority="691" operator="equal">
      <formula>"EXTREMO"</formula>
    </cfRule>
  </conditionalFormatting>
  <conditionalFormatting sqref="AR46:AT46">
    <cfRule type="expression" dxfId="648" priority="687">
      <formula>AR46="DEBIL"</formula>
    </cfRule>
  </conditionalFormatting>
  <conditionalFormatting sqref="AW46:AY46 AW47:AX48">
    <cfRule type="containsText" dxfId="647" priority="683" operator="containsText" text="MODERADO">
      <formula>NOT(ISERROR(SEARCH("MODERADO",AW46)))</formula>
    </cfRule>
    <cfRule type="containsText" dxfId="646" priority="684" operator="containsText" text="ALTO">
      <formula>NOT(ISERROR(SEARCH("ALTO",AW46)))</formula>
    </cfRule>
    <cfRule type="containsText" dxfId="645" priority="685" operator="containsText" text="EXTREMO">
      <formula>NOT(ISERROR(SEARCH("EXTREMO",AW46)))</formula>
    </cfRule>
    <cfRule type="containsText" dxfId="644" priority="686" operator="containsText" text="BAJO">
      <formula>NOT(ISERROR(SEARCH("BAJO",AW46)))</formula>
    </cfRule>
  </conditionalFormatting>
  <conditionalFormatting sqref="BE46:BE48">
    <cfRule type="cellIs" dxfId="643" priority="680" operator="equal">
      <formula>"En Curso"</formula>
    </cfRule>
    <cfRule type="cellIs" dxfId="642" priority="681" operator="equal">
      <formula>"Vencida"</formula>
    </cfRule>
    <cfRule type="cellIs" dxfId="641" priority="682" operator="equal">
      <formula>"Cerrada"</formula>
    </cfRule>
  </conditionalFormatting>
  <conditionalFormatting sqref="AR46:AS46 AR47:AR48">
    <cfRule type="expression" dxfId="640" priority="678">
      <formula>AR46="FUERTE"</formula>
    </cfRule>
    <cfRule type="expression" dxfId="639" priority="679">
      <formula>AR46="MODERADO"</formula>
    </cfRule>
  </conditionalFormatting>
  <conditionalFormatting sqref="Y49">
    <cfRule type="cellIs" dxfId="638" priority="674" operator="equal">
      <formula>"BAJO"</formula>
    </cfRule>
    <cfRule type="cellIs" dxfId="637" priority="675" operator="equal">
      <formula>"MODERADO"</formula>
    </cfRule>
    <cfRule type="cellIs" dxfId="636" priority="676" operator="equal">
      <formula>"ALTO"</formula>
    </cfRule>
    <cfRule type="cellIs" dxfId="635" priority="677" operator="equal">
      <formula>"EXTREMO"</formula>
    </cfRule>
  </conditionalFormatting>
  <conditionalFormatting sqref="AR49:AT49">
    <cfRule type="expression" dxfId="634" priority="673">
      <formula>AR49="DEBIL"</formula>
    </cfRule>
  </conditionalFormatting>
  <conditionalFormatting sqref="AW49:AY49 AW50:AX51">
    <cfRule type="containsText" dxfId="633" priority="669" operator="containsText" text="MODERADO">
      <formula>NOT(ISERROR(SEARCH("MODERADO",AW49)))</formula>
    </cfRule>
    <cfRule type="containsText" dxfId="632" priority="670" operator="containsText" text="ALTO">
      <formula>NOT(ISERROR(SEARCH("ALTO",AW49)))</formula>
    </cfRule>
    <cfRule type="containsText" dxfId="631" priority="671" operator="containsText" text="EXTREMO">
      <formula>NOT(ISERROR(SEARCH("EXTREMO",AW49)))</formula>
    </cfRule>
    <cfRule type="containsText" dxfId="630" priority="672" operator="containsText" text="BAJO">
      <formula>NOT(ISERROR(SEARCH("BAJO",AW49)))</formula>
    </cfRule>
  </conditionalFormatting>
  <conditionalFormatting sqref="BE49:BE51">
    <cfRule type="cellIs" dxfId="629" priority="666" operator="equal">
      <formula>"En Curso"</formula>
    </cfRule>
    <cfRule type="cellIs" dxfId="628" priority="667" operator="equal">
      <formula>"Vencida"</formula>
    </cfRule>
    <cfRule type="cellIs" dxfId="627" priority="668" operator="equal">
      <formula>"Cerrada"</formula>
    </cfRule>
  </conditionalFormatting>
  <conditionalFormatting sqref="AR49:AS49 AR50:AR51">
    <cfRule type="expression" dxfId="626" priority="664">
      <formula>AR49="FUERTE"</formula>
    </cfRule>
    <cfRule type="expression" dxfId="625" priority="665">
      <formula>AR49="MODERADO"</formula>
    </cfRule>
  </conditionalFormatting>
  <conditionalFormatting sqref="Y52 Y55 Y58 Y104 Y107">
    <cfRule type="cellIs" dxfId="624" priority="660" operator="equal">
      <formula>"BAJO"</formula>
    </cfRule>
    <cfRule type="cellIs" dxfId="623" priority="661" operator="equal">
      <formula>"MODERADO"</formula>
    </cfRule>
    <cfRule type="cellIs" dxfId="622" priority="662" operator="equal">
      <formula>"ALTO"</formula>
    </cfRule>
    <cfRule type="cellIs" dxfId="621" priority="663" operator="equal">
      <formula>"EXTREMO"</formula>
    </cfRule>
  </conditionalFormatting>
  <conditionalFormatting sqref="AR52:AT52">
    <cfRule type="expression" dxfId="620" priority="659">
      <formula>AR52="DEBIL"</formula>
    </cfRule>
  </conditionalFormatting>
  <conditionalFormatting sqref="AW52:AY52 AW53:AX54 AY55">
    <cfRule type="containsText" dxfId="619" priority="655" operator="containsText" text="MODERADO">
      <formula>NOT(ISERROR(SEARCH("MODERADO",AW52)))</formula>
    </cfRule>
    <cfRule type="containsText" dxfId="618" priority="656" operator="containsText" text="ALTO">
      <formula>NOT(ISERROR(SEARCH("ALTO",AW52)))</formula>
    </cfRule>
    <cfRule type="containsText" dxfId="617" priority="657" operator="containsText" text="EXTREMO">
      <formula>NOT(ISERROR(SEARCH("EXTREMO",AW52)))</formula>
    </cfRule>
    <cfRule type="containsText" dxfId="616" priority="658" operator="containsText" text="BAJO">
      <formula>NOT(ISERROR(SEARCH("BAJO",AW52)))</formula>
    </cfRule>
  </conditionalFormatting>
  <conditionalFormatting sqref="BE52:BE54">
    <cfRule type="cellIs" dxfId="615" priority="652" operator="equal">
      <formula>"En Curso"</formula>
    </cfRule>
    <cfRule type="cellIs" dxfId="614" priority="653" operator="equal">
      <formula>"Vencida"</formula>
    </cfRule>
    <cfRule type="cellIs" dxfId="613" priority="654" operator="equal">
      <formula>"Cerrada"</formula>
    </cfRule>
  </conditionalFormatting>
  <conditionalFormatting sqref="AR52:AS52 AR53:AR54">
    <cfRule type="expression" dxfId="612" priority="650">
      <formula>AR52="FUERTE"</formula>
    </cfRule>
    <cfRule type="expression" dxfId="611" priority="651">
      <formula>AR52="MODERADO"</formula>
    </cfRule>
  </conditionalFormatting>
  <conditionalFormatting sqref="AR55:AT55">
    <cfRule type="expression" dxfId="610" priority="645">
      <formula>AR55="DEBIL"</formula>
    </cfRule>
  </conditionalFormatting>
  <conditionalFormatting sqref="AW55:AX57">
    <cfRule type="containsText" dxfId="609" priority="641" operator="containsText" text="MODERADO">
      <formula>NOT(ISERROR(SEARCH("MODERADO",AW55)))</formula>
    </cfRule>
    <cfRule type="containsText" dxfId="608" priority="642" operator="containsText" text="ALTO">
      <formula>NOT(ISERROR(SEARCH("ALTO",AW55)))</formula>
    </cfRule>
    <cfRule type="containsText" dxfId="607" priority="643" operator="containsText" text="EXTREMO">
      <formula>NOT(ISERROR(SEARCH("EXTREMO",AW55)))</formula>
    </cfRule>
    <cfRule type="containsText" dxfId="606" priority="644" operator="containsText" text="BAJO">
      <formula>NOT(ISERROR(SEARCH("BAJO",AW55)))</formula>
    </cfRule>
  </conditionalFormatting>
  <conditionalFormatting sqref="AR55:AS55 AR56:AR57">
    <cfRule type="expression" dxfId="605" priority="639">
      <formula>AR55="FUERTE"</formula>
    </cfRule>
    <cfRule type="expression" dxfId="604" priority="640">
      <formula>AR55="MODERADO"</formula>
    </cfRule>
  </conditionalFormatting>
  <conditionalFormatting sqref="BE55:BE57">
    <cfRule type="cellIs" dxfId="603" priority="636" operator="equal">
      <formula>"En Curso"</formula>
    </cfRule>
    <cfRule type="cellIs" dxfId="602" priority="637" operator="equal">
      <formula>"Vencida"</formula>
    </cfRule>
    <cfRule type="cellIs" dxfId="601" priority="638" operator="equal">
      <formula>"Cerrada"</formula>
    </cfRule>
  </conditionalFormatting>
  <conditionalFormatting sqref="AR58:AT58">
    <cfRule type="expression" dxfId="600" priority="635">
      <formula>AR58="DEBIL"</formula>
    </cfRule>
  </conditionalFormatting>
  <conditionalFormatting sqref="AW58:AY58 AW59:AX60">
    <cfRule type="containsText" dxfId="599" priority="631" operator="containsText" text="MODERADO">
      <formula>NOT(ISERROR(SEARCH("MODERADO",AW58)))</formula>
    </cfRule>
    <cfRule type="containsText" dxfId="598" priority="632" operator="containsText" text="ALTO">
      <formula>NOT(ISERROR(SEARCH("ALTO",AW58)))</formula>
    </cfRule>
    <cfRule type="containsText" dxfId="597" priority="633" operator="containsText" text="EXTREMO">
      <formula>NOT(ISERROR(SEARCH("EXTREMO",AW58)))</formula>
    </cfRule>
    <cfRule type="containsText" dxfId="596" priority="634" operator="containsText" text="BAJO">
      <formula>NOT(ISERROR(SEARCH("BAJO",AW58)))</formula>
    </cfRule>
  </conditionalFormatting>
  <conditionalFormatting sqref="BE58:BE60">
    <cfRule type="cellIs" dxfId="595" priority="628" operator="equal">
      <formula>"En Curso"</formula>
    </cfRule>
    <cfRule type="cellIs" dxfId="594" priority="629" operator="equal">
      <formula>"Vencida"</formula>
    </cfRule>
    <cfRule type="cellIs" dxfId="593" priority="630" operator="equal">
      <formula>"Cerrada"</formula>
    </cfRule>
  </conditionalFormatting>
  <conditionalFormatting sqref="AR58:AS58 AR59:AR60">
    <cfRule type="expression" dxfId="592" priority="626">
      <formula>AR58="FUERTE"</formula>
    </cfRule>
    <cfRule type="expression" dxfId="591" priority="627">
      <formula>AR58="MODERADO"</formula>
    </cfRule>
  </conditionalFormatting>
  <conditionalFormatting sqref="AY61">
    <cfRule type="containsText" dxfId="590" priority="622" operator="containsText" text="MODERADO">
      <formula>NOT(ISERROR(SEARCH("MODERADO",AY61)))</formula>
    </cfRule>
    <cfRule type="containsText" dxfId="589" priority="623" operator="containsText" text="ALTO">
      <formula>NOT(ISERROR(SEARCH("ALTO",AY61)))</formula>
    </cfRule>
    <cfRule type="containsText" dxfId="588" priority="624" operator="containsText" text="EXTREMO">
      <formula>NOT(ISERROR(SEARCH("EXTREMO",AY61)))</formula>
    </cfRule>
    <cfRule type="containsText" dxfId="587" priority="625" operator="containsText" text="BAJO">
      <formula>NOT(ISERROR(SEARCH("BAJO",AY61)))</formula>
    </cfRule>
  </conditionalFormatting>
  <conditionalFormatting sqref="AR61:AT61">
    <cfRule type="expression" dxfId="586" priority="621">
      <formula>AR61="DEBIL"</formula>
    </cfRule>
  </conditionalFormatting>
  <conditionalFormatting sqref="AW61:AX63">
    <cfRule type="containsText" dxfId="585" priority="617" operator="containsText" text="MODERADO">
      <formula>NOT(ISERROR(SEARCH("MODERADO",AW61)))</formula>
    </cfRule>
    <cfRule type="containsText" dxfId="584" priority="618" operator="containsText" text="ALTO">
      <formula>NOT(ISERROR(SEARCH("ALTO",AW61)))</formula>
    </cfRule>
    <cfRule type="containsText" dxfId="583" priority="619" operator="containsText" text="EXTREMO">
      <formula>NOT(ISERROR(SEARCH("EXTREMO",AW61)))</formula>
    </cfRule>
    <cfRule type="containsText" dxfId="582" priority="620" operator="containsText" text="BAJO">
      <formula>NOT(ISERROR(SEARCH("BAJO",AW61)))</formula>
    </cfRule>
  </conditionalFormatting>
  <conditionalFormatting sqref="AR61:AS61 AR62:AR63">
    <cfRule type="expression" dxfId="581" priority="615">
      <formula>AR61="FUERTE"</formula>
    </cfRule>
    <cfRule type="expression" dxfId="580" priority="616">
      <formula>AR61="MODERADO"</formula>
    </cfRule>
  </conditionalFormatting>
  <conditionalFormatting sqref="BE61:BE63">
    <cfRule type="cellIs" dxfId="579" priority="612" operator="equal">
      <formula>"En Curso"</formula>
    </cfRule>
    <cfRule type="cellIs" dxfId="578" priority="613" operator="equal">
      <formula>"Vencida"</formula>
    </cfRule>
    <cfRule type="cellIs" dxfId="577" priority="614" operator="equal">
      <formula>"Cerrada"</formula>
    </cfRule>
  </conditionalFormatting>
  <conditionalFormatting sqref="Y61">
    <cfRule type="cellIs" dxfId="576" priority="608" operator="equal">
      <formula>"BAJO"</formula>
    </cfRule>
    <cfRule type="cellIs" dxfId="575" priority="609" operator="equal">
      <formula>"MODERADO"</formula>
    </cfRule>
    <cfRule type="cellIs" dxfId="574" priority="610" operator="equal">
      <formula>"ALTO"</formula>
    </cfRule>
    <cfRule type="cellIs" dxfId="573" priority="611" operator="equal">
      <formula>"EXTREMO"</formula>
    </cfRule>
  </conditionalFormatting>
  <conditionalFormatting sqref="Y64">
    <cfRule type="cellIs" dxfId="572" priority="604" operator="equal">
      <formula>"BAJO"</formula>
    </cfRule>
    <cfRule type="cellIs" dxfId="571" priority="605" operator="equal">
      <formula>"MODERADO"</formula>
    </cfRule>
    <cfRule type="cellIs" dxfId="570" priority="606" operator="equal">
      <formula>"ALTO"</formula>
    </cfRule>
    <cfRule type="cellIs" dxfId="569" priority="607" operator="equal">
      <formula>"EXTREMO"</formula>
    </cfRule>
  </conditionalFormatting>
  <conditionalFormatting sqref="AR64:AT64">
    <cfRule type="expression" dxfId="568" priority="603">
      <formula>AR64="DEBIL"</formula>
    </cfRule>
  </conditionalFormatting>
  <conditionalFormatting sqref="AW64 AY64">
    <cfRule type="containsText" dxfId="567" priority="599" operator="containsText" text="MODERADO">
      <formula>NOT(ISERROR(SEARCH("MODERADO",AW64)))</formula>
    </cfRule>
    <cfRule type="containsText" dxfId="566" priority="600" operator="containsText" text="ALTO">
      <formula>NOT(ISERROR(SEARCH("ALTO",AW64)))</formula>
    </cfRule>
    <cfRule type="containsText" dxfId="565" priority="601" operator="containsText" text="EXTREMO">
      <formula>NOT(ISERROR(SEARCH("EXTREMO",AW64)))</formula>
    </cfRule>
    <cfRule type="containsText" dxfId="564" priority="602" operator="containsText" text="BAJO">
      <formula>NOT(ISERROR(SEARCH("BAJO",AW64)))</formula>
    </cfRule>
  </conditionalFormatting>
  <conditionalFormatting sqref="BE64">
    <cfRule type="cellIs" dxfId="563" priority="596" operator="equal">
      <formula>"En Curso"</formula>
    </cfRule>
    <cfRule type="cellIs" dxfId="562" priority="597" operator="equal">
      <formula>"Vencida"</formula>
    </cfRule>
    <cfRule type="cellIs" dxfId="561" priority="598" operator="equal">
      <formula>"Cerrada"</formula>
    </cfRule>
  </conditionalFormatting>
  <conditionalFormatting sqref="AR64:AS64">
    <cfRule type="expression" dxfId="560" priority="594">
      <formula>AR64="FUERTE"</formula>
    </cfRule>
    <cfRule type="expression" dxfId="559" priority="595">
      <formula>AR64="MODERADO"</formula>
    </cfRule>
  </conditionalFormatting>
  <conditionalFormatting sqref="AW67 AY67">
    <cfRule type="containsText" dxfId="558" priority="590" operator="containsText" text="MODERADO">
      <formula>NOT(ISERROR(SEARCH("MODERADO",AW67)))</formula>
    </cfRule>
    <cfRule type="containsText" dxfId="557" priority="591" operator="containsText" text="ALTO">
      <formula>NOT(ISERROR(SEARCH("ALTO",AW67)))</formula>
    </cfRule>
    <cfRule type="containsText" dxfId="556" priority="592" operator="containsText" text="EXTREMO">
      <formula>NOT(ISERROR(SEARCH("EXTREMO",AW67)))</formula>
    </cfRule>
    <cfRule type="containsText" dxfId="555" priority="593" operator="containsText" text="BAJO">
      <formula>NOT(ISERROR(SEARCH("BAJO",AW67)))</formula>
    </cfRule>
  </conditionalFormatting>
  <conditionalFormatting sqref="BE67">
    <cfRule type="cellIs" dxfId="554" priority="587" operator="equal">
      <formula>"En Curso"</formula>
    </cfRule>
    <cfRule type="cellIs" dxfId="553" priority="588" operator="equal">
      <formula>"Vencida"</formula>
    </cfRule>
    <cfRule type="cellIs" dxfId="552" priority="589" operator="equal">
      <formula>"Cerrada"</formula>
    </cfRule>
  </conditionalFormatting>
  <conditionalFormatting sqref="Y67">
    <cfRule type="cellIs" dxfId="551" priority="583" operator="equal">
      <formula>"BAJO"</formula>
    </cfRule>
    <cfRule type="cellIs" dxfId="550" priority="584" operator="equal">
      <formula>"MODERADO"</formula>
    </cfRule>
    <cfRule type="cellIs" dxfId="549" priority="585" operator="equal">
      <formula>"ALTO"</formula>
    </cfRule>
    <cfRule type="cellIs" dxfId="548" priority="586" operator="equal">
      <formula>"EXTREMO"</formula>
    </cfRule>
  </conditionalFormatting>
  <conditionalFormatting sqref="AR67:AT67">
    <cfRule type="expression" dxfId="547" priority="582">
      <formula>AR67="DEBIL"</formula>
    </cfRule>
  </conditionalFormatting>
  <conditionalFormatting sqref="AR67:AS67">
    <cfRule type="expression" dxfId="546" priority="580">
      <formula>AR67="FUERTE"</formula>
    </cfRule>
    <cfRule type="expression" dxfId="545" priority="581">
      <formula>AR67="MODERADO"</formula>
    </cfRule>
  </conditionalFormatting>
  <conditionalFormatting sqref="Y70">
    <cfRule type="cellIs" dxfId="544" priority="576" operator="equal">
      <formula>"BAJO"</formula>
    </cfRule>
    <cfRule type="cellIs" dxfId="543" priority="577" operator="equal">
      <formula>"MODERADO"</formula>
    </cfRule>
    <cfRule type="cellIs" dxfId="542" priority="578" operator="equal">
      <formula>"ALTO"</formula>
    </cfRule>
    <cfRule type="cellIs" dxfId="541" priority="579" operator="equal">
      <formula>"EXTREMO"</formula>
    </cfRule>
  </conditionalFormatting>
  <conditionalFormatting sqref="AR70:AT70">
    <cfRule type="expression" dxfId="540" priority="575">
      <formula>AR70="DEBIL"</formula>
    </cfRule>
  </conditionalFormatting>
  <conditionalFormatting sqref="AW70:AY70 AW71:AX72">
    <cfRule type="containsText" dxfId="539" priority="571" operator="containsText" text="MODERADO">
      <formula>NOT(ISERROR(SEARCH("MODERADO",AW70)))</formula>
    </cfRule>
    <cfRule type="containsText" dxfId="538" priority="572" operator="containsText" text="ALTO">
      <formula>NOT(ISERROR(SEARCH("ALTO",AW70)))</formula>
    </cfRule>
    <cfRule type="containsText" dxfId="537" priority="573" operator="containsText" text="EXTREMO">
      <formula>NOT(ISERROR(SEARCH("EXTREMO",AW70)))</formula>
    </cfRule>
    <cfRule type="containsText" dxfId="536" priority="574" operator="containsText" text="BAJO">
      <formula>NOT(ISERROR(SEARCH("BAJO",AW70)))</formula>
    </cfRule>
  </conditionalFormatting>
  <conditionalFormatting sqref="BE70:BE72">
    <cfRule type="cellIs" dxfId="535" priority="568" operator="equal">
      <formula>"En Curso"</formula>
    </cfRule>
    <cfRule type="cellIs" dxfId="534" priority="569" operator="equal">
      <formula>"Vencida"</formula>
    </cfRule>
    <cfRule type="cellIs" dxfId="533" priority="570" operator="equal">
      <formula>"Cerrada"</formula>
    </cfRule>
  </conditionalFormatting>
  <conditionalFormatting sqref="AR70:AS70 AR71:AR72">
    <cfRule type="expression" dxfId="532" priority="566">
      <formula>AR70="FUERTE"</formula>
    </cfRule>
    <cfRule type="expression" dxfId="531" priority="567">
      <formula>AR70="MODERADO"</formula>
    </cfRule>
  </conditionalFormatting>
  <conditionalFormatting sqref="AY73">
    <cfRule type="containsText" dxfId="530" priority="562" operator="containsText" text="MODERADO">
      <formula>NOT(ISERROR(SEARCH("MODERADO",AY73)))</formula>
    </cfRule>
    <cfRule type="containsText" dxfId="529" priority="563" operator="containsText" text="ALTO">
      <formula>NOT(ISERROR(SEARCH("ALTO",AY73)))</formula>
    </cfRule>
    <cfRule type="containsText" dxfId="528" priority="564" operator="containsText" text="EXTREMO">
      <formula>NOT(ISERROR(SEARCH("EXTREMO",AY73)))</formula>
    </cfRule>
    <cfRule type="containsText" dxfId="527" priority="565" operator="containsText" text="BAJO">
      <formula>NOT(ISERROR(SEARCH("BAJO",AY73)))</formula>
    </cfRule>
  </conditionalFormatting>
  <conditionalFormatting sqref="Y73">
    <cfRule type="cellIs" dxfId="526" priority="558" operator="equal">
      <formula>"BAJO"</formula>
    </cfRule>
    <cfRule type="cellIs" dxfId="525" priority="559" operator="equal">
      <formula>"MODERADO"</formula>
    </cfRule>
    <cfRule type="cellIs" dxfId="524" priority="560" operator="equal">
      <formula>"ALTO"</formula>
    </cfRule>
    <cfRule type="cellIs" dxfId="523" priority="561" operator="equal">
      <formula>"EXTREMO"</formula>
    </cfRule>
  </conditionalFormatting>
  <conditionalFormatting sqref="AR73:AT73">
    <cfRule type="expression" dxfId="522" priority="557">
      <formula>AR73="DEBIL"</formula>
    </cfRule>
  </conditionalFormatting>
  <conditionalFormatting sqref="AW73:AX75">
    <cfRule type="containsText" dxfId="521" priority="553" operator="containsText" text="MODERADO">
      <formula>NOT(ISERROR(SEARCH("MODERADO",AW73)))</formula>
    </cfRule>
    <cfRule type="containsText" dxfId="520" priority="554" operator="containsText" text="ALTO">
      <formula>NOT(ISERROR(SEARCH("ALTO",AW73)))</formula>
    </cfRule>
    <cfRule type="containsText" dxfId="519" priority="555" operator="containsText" text="EXTREMO">
      <formula>NOT(ISERROR(SEARCH("EXTREMO",AW73)))</formula>
    </cfRule>
    <cfRule type="containsText" dxfId="518" priority="556" operator="containsText" text="BAJO">
      <formula>NOT(ISERROR(SEARCH("BAJO",AW73)))</formula>
    </cfRule>
  </conditionalFormatting>
  <conditionalFormatting sqref="AR73:AS73 AR74:AR75">
    <cfRule type="expression" dxfId="517" priority="551">
      <formula>AR73="FUERTE"</formula>
    </cfRule>
    <cfRule type="expression" dxfId="516" priority="552">
      <formula>AR73="MODERADO"</formula>
    </cfRule>
  </conditionalFormatting>
  <conditionalFormatting sqref="BE73:BE75">
    <cfRule type="cellIs" dxfId="515" priority="548" operator="equal">
      <formula>"En Curso"</formula>
    </cfRule>
    <cfRule type="cellIs" dxfId="514" priority="549" operator="equal">
      <formula>"Vencida"</formula>
    </cfRule>
    <cfRule type="cellIs" dxfId="513" priority="550" operator="equal">
      <formula>"Cerrada"</formula>
    </cfRule>
  </conditionalFormatting>
  <conditionalFormatting sqref="AY76">
    <cfRule type="containsText" dxfId="512" priority="544" operator="containsText" text="MODERADO">
      <formula>NOT(ISERROR(SEARCH("MODERADO",AY76)))</formula>
    </cfRule>
    <cfRule type="containsText" dxfId="511" priority="545" operator="containsText" text="ALTO">
      <formula>NOT(ISERROR(SEARCH("ALTO",AY76)))</formula>
    </cfRule>
    <cfRule type="containsText" dxfId="510" priority="546" operator="containsText" text="EXTREMO">
      <formula>NOT(ISERROR(SEARCH("EXTREMO",AY76)))</formula>
    </cfRule>
    <cfRule type="containsText" dxfId="509" priority="547" operator="containsText" text="BAJO">
      <formula>NOT(ISERROR(SEARCH("BAJO",AY76)))</formula>
    </cfRule>
  </conditionalFormatting>
  <conditionalFormatting sqref="Y76">
    <cfRule type="cellIs" dxfId="508" priority="540" operator="equal">
      <formula>"BAJO"</formula>
    </cfRule>
    <cfRule type="cellIs" dxfId="507" priority="541" operator="equal">
      <formula>"MODERADO"</formula>
    </cfRule>
    <cfRule type="cellIs" dxfId="506" priority="542" operator="equal">
      <formula>"ALTO"</formula>
    </cfRule>
    <cfRule type="cellIs" dxfId="505" priority="543" operator="equal">
      <formula>"EXTREMO"</formula>
    </cfRule>
  </conditionalFormatting>
  <conditionalFormatting sqref="AR76:AT76">
    <cfRule type="expression" dxfId="504" priority="539">
      <formula>AR76="DEBIL"</formula>
    </cfRule>
  </conditionalFormatting>
  <conditionalFormatting sqref="AW76:AX78">
    <cfRule type="containsText" dxfId="503" priority="535" operator="containsText" text="MODERADO">
      <formula>NOT(ISERROR(SEARCH("MODERADO",AW76)))</formula>
    </cfRule>
    <cfRule type="containsText" dxfId="502" priority="536" operator="containsText" text="ALTO">
      <formula>NOT(ISERROR(SEARCH("ALTO",AW76)))</formula>
    </cfRule>
    <cfRule type="containsText" dxfId="501" priority="537" operator="containsText" text="EXTREMO">
      <formula>NOT(ISERROR(SEARCH("EXTREMO",AW76)))</formula>
    </cfRule>
    <cfRule type="containsText" dxfId="500" priority="538" operator="containsText" text="BAJO">
      <formula>NOT(ISERROR(SEARCH("BAJO",AW76)))</formula>
    </cfRule>
  </conditionalFormatting>
  <conditionalFormatting sqref="AR76:AS76 AR77:AR78">
    <cfRule type="expression" dxfId="499" priority="533">
      <formula>AR76="FUERTE"</formula>
    </cfRule>
    <cfRule type="expression" dxfId="498" priority="534">
      <formula>AR76="MODERADO"</formula>
    </cfRule>
  </conditionalFormatting>
  <conditionalFormatting sqref="BE76:BE78">
    <cfRule type="cellIs" dxfId="497" priority="530" operator="equal">
      <formula>"En Curso"</formula>
    </cfRule>
    <cfRule type="cellIs" dxfId="496" priority="531" operator="equal">
      <formula>"Vencida"</formula>
    </cfRule>
    <cfRule type="cellIs" dxfId="495" priority="532" operator="equal">
      <formula>"Cerrada"</formula>
    </cfRule>
  </conditionalFormatting>
  <conditionalFormatting sqref="Y79">
    <cfRule type="cellIs" dxfId="494" priority="519" operator="equal">
      <formula>"BAJO"</formula>
    </cfRule>
  </conditionalFormatting>
  <conditionalFormatting sqref="Y79">
    <cfRule type="cellIs" dxfId="493" priority="520" operator="equal">
      <formula>"MODERADO"</formula>
    </cfRule>
  </conditionalFormatting>
  <conditionalFormatting sqref="Y79">
    <cfRule type="cellIs" dxfId="492" priority="521" operator="equal">
      <formula>"ALTO"</formula>
    </cfRule>
  </conditionalFormatting>
  <conditionalFormatting sqref="Y79">
    <cfRule type="cellIs" dxfId="491" priority="522" operator="equal">
      <formula>"EXTREMO"</formula>
    </cfRule>
  </conditionalFormatting>
  <conditionalFormatting sqref="AR79:AT79">
    <cfRule type="expression" dxfId="490" priority="523">
      <formula>AR79="DEBIL"</formula>
    </cfRule>
  </conditionalFormatting>
  <conditionalFormatting sqref="AW79:AX81">
    <cfRule type="containsText" dxfId="489" priority="524" operator="containsText" text="MODERADO">
      <formula>NOT(ISERROR(SEARCH(("MODERADO"),(AW79))))</formula>
    </cfRule>
  </conditionalFormatting>
  <conditionalFormatting sqref="AW79:AX81">
    <cfRule type="containsText" dxfId="488" priority="525" operator="containsText" text="ALTO">
      <formula>NOT(ISERROR(SEARCH(("ALTO"),(AW79))))</formula>
    </cfRule>
  </conditionalFormatting>
  <conditionalFormatting sqref="AW79:AX81">
    <cfRule type="containsText" dxfId="487" priority="526" operator="containsText" text="EXTREMO">
      <formula>NOT(ISERROR(SEARCH(("EXTREMO"),(AW79))))</formula>
    </cfRule>
  </conditionalFormatting>
  <conditionalFormatting sqref="AW79:AX81">
    <cfRule type="containsText" dxfId="486" priority="527" operator="containsText" text="BAJO">
      <formula>NOT(ISERROR(SEARCH(("BAJO"),(AW79))))</formula>
    </cfRule>
  </conditionalFormatting>
  <conditionalFormatting sqref="AR79:AS79 AR80:AR81">
    <cfRule type="expression" dxfId="485" priority="528">
      <formula>AR79="FUERTE"</formula>
    </cfRule>
  </conditionalFormatting>
  <conditionalFormatting sqref="AR79:AS79 AR80:AR81">
    <cfRule type="expression" dxfId="484" priority="529">
      <formula>AR79="MODERADO"</formula>
    </cfRule>
  </conditionalFormatting>
  <conditionalFormatting sqref="AY79">
    <cfRule type="containsText" dxfId="483" priority="515" operator="containsText" text="MODERADO">
      <formula>NOT(ISERROR(SEARCH(("MODERADO"),(AY79))))</formula>
    </cfRule>
  </conditionalFormatting>
  <conditionalFormatting sqref="AY79">
    <cfRule type="containsText" dxfId="482" priority="516" operator="containsText" text="ALTO">
      <formula>NOT(ISERROR(SEARCH(("ALTO"),(AY79))))</formula>
    </cfRule>
  </conditionalFormatting>
  <conditionalFormatting sqref="AY79">
    <cfRule type="containsText" dxfId="481" priority="517" operator="containsText" text="EXTREMO">
      <formula>NOT(ISERROR(SEARCH(("EXTREMO"),(AY79))))</formula>
    </cfRule>
  </conditionalFormatting>
  <conditionalFormatting sqref="AY79">
    <cfRule type="containsText" dxfId="480" priority="518" operator="containsText" text="BAJO">
      <formula>NOT(ISERROR(SEARCH(("BAJO"),(AY79))))</formula>
    </cfRule>
  </conditionalFormatting>
  <conditionalFormatting sqref="BE79:BE81">
    <cfRule type="cellIs" dxfId="479" priority="512" operator="equal">
      <formula>"En Curso"</formula>
    </cfRule>
  </conditionalFormatting>
  <conditionalFormatting sqref="BE79:BE81">
    <cfRule type="cellIs" dxfId="478" priority="513" operator="equal">
      <formula>"Vencida"</formula>
    </cfRule>
  </conditionalFormatting>
  <conditionalFormatting sqref="BE79:BE81">
    <cfRule type="cellIs" dxfId="477" priority="514" operator="equal">
      <formula>"Cerrada"</formula>
    </cfRule>
  </conditionalFormatting>
  <conditionalFormatting sqref="Y82">
    <cfRule type="cellIs" dxfId="476" priority="501" operator="equal">
      <formula>"BAJO"</formula>
    </cfRule>
  </conditionalFormatting>
  <conditionalFormatting sqref="Y82">
    <cfRule type="cellIs" dxfId="475" priority="502" operator="equal">
      <formula>"MODERADO"</formula>
    </cfRule>
  </conditionalFormatting>
  <conditionalFormatting sqref="Y82">
    <cfRule type="cellIs" dxfId="474" priority="503" operator="equal">
      <formula>"ALTO"</formula>
    </cfRule>
  </conditionalFormatting>
  <conditionalFormatting sqref="Y82">
    <cfRule type="cellIs" dxfId="473" priority="504" operator="equal">
      <formula>"EXTREMO"</formula>
    </cfRule>
  </conditionalFormatting>
  <conditionalFormatting sqref="AR82:AT82">
    <cfRule type="expression" dxfId="472" priority="505">
      <formula>AR82="DEBIL"</formula>
    </cfRule>
  </conditionalFormatting>
  <conditionalFormatting sqref="AW82:AX84">
    <cfRule type="containsText" dxfId="471" priority="506" operator="containsText" text="MODERADO">
      <formula>NOT(ISERROR(SEARCH(("MODERADO"),(AW82))))</formula>
    </cfRule>
  </conditionalFormatting>
  <conditionalFormatting sqref="AW82:AX84">
    <cfRule type="containsText" dxfId="470" priority="507" operator="containsText" text="ALTO">
      <formula>NOT(ISERROR(SEARCH(("ALTO"),(AW82))))</formula>
    </cfRule>
  </conditionalFormatting>
  <conditionalFormatting sqref="AW82:AX84">
    <cfRule type="containsText" dxfId="469" priority="508" operator="containsText" text="EXTREMO">
      <formula>NOT(ISERROR(SEARCH(("EXTREMO"),(AW82))))</formula>
    </cfRule>
  </conditionalFormatting>
  <conditionalFormatting sqref="AW82:AX84">
    <cfRule type="containsText" dxfId="468" priority="509" operator="containsText" text="BAJO">
      <formula>NOT(ISERROR(SEARCH(("BAJO"),(AW82))))</formula>
    </cfRule>
  </conditionalFormatting>
  <conditionalFormatting sqref="AR82:AS82 AR83:AR84">
    <cfRule type="expression" dxfId="467" priority="510">
      <formula>AR82="FUERTE"</formula>
    </cfRule>
  </conditionalFormatting>
  <conditionalFormatting sqref="AR82:AS82 AR83:AR84">
    <cfRule type="expression" dxfId="466" priority="511">
      <formula>AR82="MODERADO"</formula>
    </cfRule>
  </conditionalFormatting>
  <conditionalFormatting sqref="AY82">
    <cfRule type="containsText" dxfId="465" priority="497" operator="containsText" text="MODERADO">
      <formula>NOT(ISERROR(SEARCH("MODERADO",AY82)))</formula>
    </cfRule>
    <cfRule type="containsText" dxfId="464" priority="498" operator="containsText" text="ALTO">
      <formula>NOT(ISERROR(SEARCH("ALTO",AY82)))</formula>
    </cfRule>
    <cfRule type="containsText" dxfId="463" priority="499" operator="containsText" text="EXTREMO">
      <formula>NOT(ISERROR(SEARCH("EXTREMO",AY82)))</formula>
    </cfRule>
    <cfRule type="containsText" dxfId="462" priority="500" operator="containsText" text="BAJO">
      <formula>NOT(ISERROR(SEARCH("BAJO",AY82)))</formula>
    </cfRule>
  </conditionalFormatting>
  <conditionalFormatting sqref="BE82:BE84">
    <cfRule type="cellIs" dxfId="461" priority="494" operator="equal">
      <formula>"En Curso"</formula>
    </cfRule>
  </conditionalFormatting>
  <conditionalFormatting sqref="BE82:BE84">
    <cfRule type="cellIs" dxfId="460" priority="495" operator="equal">
      <formula>"Vencida"</formula>
    </cfRule>
  </conditionalFormatting>
  <conditionalFormatting sqref="BE82:BE84">
    <cfRule type="cellIs" dxfId="459" priority="496" operator="equal">
      <formula>"Cerrada"</formula>
    </cfRule>
  </conditionalFormatting>
  <conditionalFormatting sqref="Y85">
    <cfRule type="cellIs" dxfId="458" priority="483" operator="equal">
      <formula>"BAJO"</formula>
    </cfRule>
  </conditionalFormatting>
  <conditionalFormatting sqref="Y85">
    <cfRule type="cellIs" dxfId="457" priority="484" operator="equal">
      <formula>"MODERADO"</formula>
    </cfRule>
  </conditionalFormatting>
  <conditionalFormatting sqref="Y85">
    <cfRule type="cellIs" dxfId="456" priority="485" operator="equal">
      <formula>"ALTO"</formula>
    </cfRule>
  </conditionalFormatting>
  <conditionalFormatting sqref="Y85">
    <cfRule type="cellIs" dxfId="455" priority="486" operator="equal">
      <formula>"EXTREMO"</formula>
    </cfRule>
  </conditionalFormatting>
  <conditionalFormatting sqref="AR85:AT85">
    <cfRule type="expression" dxfId="454" priority="487">
      <formula>AR85="DEBIL"</formula>
    </cfRule>
  </conditionalFormatting>
  <conditionalFormatting sqref="AW85:AX87">
    <cfRule type="containsText" dxfId="453" priority="488" operator="containsText" text="MODERADO">
      <formula>NOT(ISERROR(SEARCH(("MODERADO"),(AW85))))</formula>
    </cfRule>
  </conditionalFormatting>
  <conditionalFormatting sqref="AW85:AX87">
    <cfRule type="containsText" dxfId="452" priority="489" operator="containsText" text="ALTO">
      <formula>NOT(ISERROR(SEARCH(("ALTO"),(AW85))))</formula>
    </cfRule>
  </conditionalFormatting>
  <conditionalFormatting sqref="AW85:AX87">
    <cfRule type="containsText" dxfId="451" priority="490" operator="containsText" text="EXTREMO">
      <formula>NOT(ISERROR(SEARCH(("EXTREMO"),(AW85))))</formula>
    </cfRule>
  </conditionalFormatting>
  <conditionalFormatting sqref="AW85:AX87">
    <cfRule type="containsText" dxfId="450" priority="491" operator="containsText" text="BAJO">
      <formula>NOT(ISERROR(SEARCH(("BAJO"),(AW85))))</formula>
    </cfRule>
  </conditionalFormatting>
  <conditionalFormatting sqref="AR85:AS85 AR86:AR87">
    <cfRule type="expression" dxfId="449" priority="492">
      <formula>AR85="FUERTE"</formula>
    </cfRule>
  </conditionalFormatting>
  <conditionalFormatting sqref="AR85:AS85 AR86:AR87">
    <cfRule type="expression" dxfId="448" priority="493">
      <formula>AR85="MODERADO"</formula>
    </cfRule>
  </conditionalFormatting>
  <conditionalFormatting sqref="AY85">
    <cfRule type="containsText" dxfId="447" priority="479" operator="containsText" text="MODERADO">
      <formula>NOT(ISERROR(SEARCH("MODERADO",AY85)))</formula>
    </cfRule>
    <cfRule type="containsText" dxfId="446" priority="480" operator="containsText" text="ALTO">
      <formula>NOT(ISERROR(SEARCH("ALTO",AY85)))</formula>
    </cfRule>
    <cfRule type="containsText" dxfId="445" priority="481" operator="containsText" text="EXTREMO">
      <formula>NOT(ISERROR(SEARCH("EXTREMO",AY85)))</formula>
    </cfRule>
    <cfRule type="containsText" dxfId="444" priority="482" operator="containsText" text="BAJO">
      <formula>NOT(ISERROR(SEARCH("BAJO",AY85)))</formula>
    </cfRule>
  </conditionalFormatting>
  <conditionalFormatting sqref="BE85:BE87">
    <cfRule type="cellIs" dxfId="443" priority="476" operator="equal">
      <formula>"En Curso"</formula>
    </cfRule>
    <cfRule type="cellIs" dxfId="442" priority="477" operator="equal">
      <formula>"Vencida"</formula>
    </cfRule>
    <cfRule type="cellIs" dxfId="441" priority="478" operator="equal">
      <formula>"Cerrada"</formula>
    </cfRule>
  </conditionalFormatting>
  <conditionalFormatting sqref="Y88">
    <cfRule type="cellIs" dxfId="440" priority="472" operator="equal">
      <formula>"BAJO"</formula>
    </cfRule>
    <cfRule type="cellIs" dxfId="439" priority="473" operator="equal">
      <formula>"MODERADO"</formula>
    </cfRule>
    <cfRule type="cellIs" dxfId="438" priority="474" operator="equal">
      <formula>"ALTO"</formula>
    </cfRule>
    <cfRule type="cellIs" dxfId="437" priority="475" operator="equal">
      <formula>"EXTREMO"</formula>
    </cfRule>
  </conditionalFormatting>
  <conditionalFormatting sqref="AR88:AT88">
    <cfRule type="expression" dxfId="436" priority="471">
      <formula>AR88="DEBIL"</formula>
    </cfRule>
  </conditionalFormatting>
  <conditionalFormatting sqref="AW88:AY88 AW89:AX90">
    <cfRule type="containsText" dxfId="435" priority="467" operator="containsText" text="MODERADO">
      <formula>NOT(ISERROR(SEARCH("MODERADO",AW88)))</formula>
    </cfRule>
    <cfRule type="containsText" dxfId="434" priority="468" operator="containsText" text="ALTO">
      <formula>NOT(ISERROR(SEARCH("ALTO",AW88)))</formula>
    </cfRule>
    <cfRule type="containsText" dxfId="433" priority="469" operator="containsText" text="EXTREMO">
      <formula>NOT(ISERROR(SEARCH("EXTREMO",AW88)))</formula>
    </cfRule>
    <cfRule type="containsText" dxfId="432" priority="470" operator="containsText" text="BAJO">
      <formula>NOT(ISERROR(SEARCH("BAJO",AW88)))</formula>
    </cfRule>
  </conditionalFormatting>
  <conditionalFormatting sqref="BE88:BE90">
    <cfRule type="cellIs" dxfId="431" priority="464" operator="equal">
      <formula>"En Curso"</formula>
    </cfRule>
    <cfRule type="cellIs" dxfId="430" priority="465" operator="equal">
      <formula>"Vencida"</formula>
    </cfRule>
    <cfRule type="cellIs" dxfId="429" priority="466" operator="equal">
      <formula>"Cerrada"</formula>
    </cfRule>
  </conditionalFormatting>
  <conditionalFormatting sqref="AR88:AS88 AR89:AR90">
    <cfRule type="expression" dxfId="428" priority="462">
      <formula>AR88="FUERTE"</formula>
    </cfRule>
    <cfRule type="expression" dxfId="427" priority="463">
      <formula>AR88="MODERADO"</formula>
    </cfRule>
  </conditionalFormatting>
  <conditionalFormatting sqref="AY91 AW91:AX93">
    <cfRule type="containsText" dxfId="426" priority="458" operator="containsText" text="MODERADO">
      <formula>NOT(ISERROR(SEARCH("MODERADO",AW91)))</formula>
    </cfRule>
    <cfRule type="containsText" dxfId="425" priority="459" operator="containsText" text="ALTO">
      <formula>NOT(ISERROR(SEARCH("ALTO",AW91)))</formula>
    </cfRule>
    <cfRule type="containsText" dxfId="424" priority="460" operator="containsText" text="EXTREMO">
      <formula>NOT(ISERROR(SEARCH("EXTREMO",AW91)))</formula>
    </cfRule>
    <cfRule type="containsText" dxfId="423" priority="461" operator="containsText" text="BAJO">
      <formula>NOT(ISERROR(SEARCH("BAJO",AW91)))</formula>
    </cfRule>
  </conditionalFormatting>
  <conditionalFormatting sqref="BE91:BE93">
    <cfRule type="cellIs" dxfId="422" priority="455" operator="equal">
      <formula>"En Curso"</formula>
    </cfRule>
    <cfRule type="cellIs" dxfId="421" priority="456" operator="equal">
      <formula>"Vencida"</formula>
    </cfRule>
    <cfRule type="cellIs" dxfId="420" priority="457" operator="equal">
      <formula>"Cerrada"</formula>
    </cfRule>
  </conditionalFormatting>
  <conditionalFormatting sqref="Y91">
    <cfRule type="cellIs" dxfId="419" priority="451" operator="equal">
      <formula>"BAJO"</formula>
    </cfRule>
    <cfRule type="cellIs" dxfId="418" priority="452" operator="equal">
      <formula>"MODERADO"</formula>
    </cfRule>
    <cfRule type="cellIs" dxfId="417" priority="453" operator="equal">
      <formula>"ALTO"</formula>
    </cfRule>
    <cfRule type="cellIs" dxfId="416" priority="454" operator="equal">
      <formula>"EXTREMO"</formula>
    </cfRule>
  </conditionalFormatting>
  <conditionalFormatting sqref="AR91:AT91">
    <cfRule type="expression" dxfId="415" priority="450">
      <formula>AR91="DEBIL"</formula>
    </cfRule>
  </conditionalFormatting>
  <conditionalFormatting sqref="AR91:AS91 AR92:AR93">
    <cfRule type="expression" dxfId="414" priority="448">
      <formula>AR91="FUERTE"</formula>
    </cfRule>
    <cfRule type="expression" dxfId="413" priority="449">
      <formula>AR91="MODERADO"</formula>
    </cfRule>
  </conditionalFormatting>
  <conditionalFormatting sqref="AY94 AY97 AW94:AX99 AW100">
    <cfRule type="containsText" dxfId="412" priority="444" operator="containsText" text="MODERADO">
      <formula>NOT(ISERROR(SEARCH("MODERADO",AW94)))</formula>
    </cfRule>
    <cfRule type="containsText" dxfId="411" priority="445" operator="containsText" text="ALTO">
      <formula>NOT(ISERROR(SEARCH("ALTO",AW94)))</formula>
    </cfRule>
    <cfRule type="containsText" dxfId="410" priority="446" operator="containsText" text="EXTREMO">
      <formula>NOT(ISERROR(SEARCH("EXTREMO",AW94)))</formula>
    </cfRule>
    <cfRule type="containsText" dxfId="409" priority="447" operator="containsText" text="BAJO">
      <formula>NOT(ISERROR(SEARCH("BAJO",AW94)))</formula>
    </cfRule>
  </conditionalFormatting>
  <conditionalFormatting sqref="BE94:BE99">
    <cfRule type="cellIs" dxfId="408" priority="441" operator="equal">
      <formula>"En Curso"</formula>
    </cfRule>
    <cfRule type="cellIs" dxfId="407" priority="442" operator="equal">
      <formula>"Vencida"</formula>
    </cfRule>
    <cfRule type="cellIs" dxfId="406" priority="443" operator="equal">
      <formula>"Cerrada"</formula>
    </cfRule>
  </conditionalFormatting>
  <conditionalFormatting sqref="Y94 Y97 Y100">
    <cfRule type="cellIs" dxfId="405" priority="437" operator="equal">
      <formula>"BAJO"</formula>
    </cfRule>
    <cfRule type="cellIs" dxfId="404" priority="438" operator="equal">
      <formula>"MODERADO"</formula>
    </cfRule>
    <cfRule type="cellIs" dxfId="403" priority="439" operator="equal">
      <formula>"ALTO"</formula>
    </cfRule>
    <cfRule type="cellIs" dxfId="402" priority="440" operator="equal">
      <formula>"EXTREMO"</formula>
    </cfRule>
  </conditionalFormatting>
  <conditionalFormatting sqref="AR94:AT94 AR97 AT97">
    <cfRule type="expression" dxfId="401" priority="436">
      <formula>AR94="DEBIL"</formula>
    </cfRule>
  </conditionalFormatting>
  <conditionalFormatting sqref="AR94:AS94 AR95:AR99">
    <cfRule type="expression" dxfId="400" priority="434">
      <formula>AR94="FUERTE"</formula>
    </cfRule>
    <cfRule type="expression" dxfId="399" priority="435">
      <formula>AR94="MODERADO"</formula>
    </cfRule>
  </conditionalFormatting>
  <conditionalFormatting sqref="AR100:AT100">
    <cfRule type="expression" dxfId="398" priority="429">
      <formula>AR100="DEBIL"</formula>
    </cfRule>
  </conditionalFormatting>
  <conditionalFormatting sqref="AY100">
    <cfRule type="containsText" dxfId="397" priority="425" operator="containsText" text="MODERADO">
      <formula>NOT(ISERROR(SEARCH("MODERADO",AY100)))</formula>
    </cfRule>
    <cfRule type="containsText" dxfId="396" priority="426" operator="containsText" text="ALTO">
      <formula>NOT(ISERROR(SEARCH("ALTO",AY100)))</formula>
    </cfRule>
    <cfRule type="containsText" dxfId="395" priority="427" operator="containsText" text="EXTREMO">
      <formula>NOT(ISERROR(SEARCH("EXTREMO",AY100)))</formula>
    </cfRule>
    <cfRule type="containsText" dxfId="394" priority="428" operator="containsText" text="BAJO">
      <formula>NOT(ISERROR(SEARCH("BAJO",AY100)))</formula>
    </cfRule>
  </conditionalFormatting>
  <conditionalFormatting sqref="BE100">
    <cfRule type="cellIs" dxfId="393" priority="422" operator="equal">
      <formula>"En Curso"</formula>
    </cfRule>
    <cfRule type="cellIs" dxfId="392" priority="423" operator="equal">
      <formula>"Vencida"</formula>
    </cfRule>
    <cfRule type="cellIs" dxfId="391" priority="424" operator="equal">
      <formula>"Cerrada"</formula>
    </cfRule>
  </conditionalFormatting>
  <conditionalFormatting sqref="AR100:AS100">
    <cfRule type="expression" dxfId="390" priority="420">
      <formula>AR100="FUERTE"</formula>
    </cfRule>
    <cfRule type="expression" dxfId="389" priority="421">
      <formula>AR100="MODERADO"</formula>
    </cfRule>
  </conditionalFormatting>
  <conditionalFormatting sqref="AY104">
    <cfRule type="containsText" dxfId="388" priority="416" operator="containsText" text="MODERADO">
      <formula>NOT(ISERROR(SEARCH("MODERADO",AY104)))</formula>
    </cfRule>
    <cfRule type="containsText" dxfId="387" priority="417" operator="containsText" text="ALTO">
      <formula>NOT(ISERROR(SEARCH("ALTO",AY104)))</formula>
    </cfRule>
    <cfRule type="containsText" dxfId="386" priority="418" operator="containsText" text="EXTREMO">
      <formula>NOT(ISERROR(SEARCH("EXTREMO",AY104)))</formula>
    </cfRule>
    <cfRule type="containsText" dxfId="385" priority="419" operator="containsText" text="BAJO">
      <formula>NOT(ISERROR(SEARCH("BAJO",AY104)))</formula>
    </cfRule>
  </conditionalFormatting>
  <conditionalFormatting sqref="BE104">
    <cfRule type="cellIs" dxfId="384" priority="413" operator="equal">
      <formula>"En Curso"</formula>
    </cfRule>
    <cfRule type="cellIs" dxfId="383" priority="414" operator="equal">
      <formula>"Vencida"</formula>
    </cfRule>
    <cfRule type="cellIs" dxfId="382" priority="415" operator="equal">
      <formula>"Cerrada"</formula>
    </cfRule>
  </conditionalFormatting>
  <conditionalFormatting sqref="AR104:AT104">
    <cfRule type="expression" dxfId="381" priority="406">
      <formula>AR104="DEBIL"</formula>
    </cfRule>
  </conditionalFormatting>
  <conditionalFormatting sqref="AR104:AS104">
    <cfRule type="expression" dxfId="380" priority="404">
      <formula>AR104="FUERTE"</formula>
    </cfRule>
    <cfRule type="expression" dxfId="379" priority="405">
      <formula>AR104="MODERADO"</formula>
    </cfRule>
  </conditionalFormatting>
  <conditionalFormatting sqref="AW104:AX109">
    <cfRule type="containsText" dxfId="378" priority="400" operator="containsText" text="MODERADO">
      <formula>NOT(ISERROR(SEARCH("MODERADO",AW104)))</formula>
    </cfRule>
    <cfRule type="containsText" dxfId="377" priority="401" operator="containsText" text="ALTO">
      <formula>NOT(ISERROR(SEARCH("ALTO",AW104)))</formula>
    </cfRule>
    <cfRule type="containsText" dxfId="376" priority="402" operator="containsText" text="EXTREMO">
      <formula>NOT(ISERROR(SEARCH("EXTREMO",AW104)))</formula>
    </cfRule>
    <cfRule type="containsText" dxfId="375" priority="403" operator="containsText" text="BAJO">
      <formula>NOT(ISERROR(SEARCH("BAJO",AW104)))</formula>
    </cfRule>
  </conditionalFormatting>
  <conditionalFormatting sqref="AY107">
    <cfRule type="containsText" dxfId="374" priority="396" operator="containsText" text="MODERADO">
      <formula>NOT(ISERROR(SEARCH("MODERADO",AY107)))</formula>
    </cfRule>
    <cfRule type="containsText" dxfId="373" priority="397" operator="containsText" text="ALTO">
      <formula>NOT(ISERROR(SEARCH("ALTO",AY107)))</formula>
    </cfRule>
    <cfRule type="containsText" dxfId="372" priority="398" operator="containsText" text="EXTREMO">
      <formula>NOT(ISERROR(SEARCH("EXTREMO",AY107)))</formula>
    </cfRule>
    <cfRule type="containsText" dxfId="371" priority="399" operator="containsText" text="BAJO">
      <formula>NOT(ISERROR(SEARCH("BAJO",AY107)))</formula>
    </cfRule>
  </conditionalFormatting>
  <conditionalFormatting sqref="BE107">
    <cfRule type="cellIs" dxfId="370" priority="393" operator="equal">
      <formula>"En Curso"</formula>
    </cfRule>
    <cfRule type="cellIs" dxfId="369" priority="394" operator="equal">
      <formula>"Vencida"</formula>
    </cfRule>
    <cfRule type="cellIs" dxfId="368" priority="395" operator="equal">
      <formula>"Cerrada"</formula>
    </cfRule>
  </conditionalFormatting>
  <conditionalFormatting sqref="AR107">
    <cfRule type="expression" dxfId="367" priority="391">
      <formula>AR107="FUERTE"</formula>
    </cfRule>
    <cfRule type="expression" dxfId="366" priority="392">
      <formula>AR107="MODERADO"</formula>
    </cfRule>
  </conditionalFormatting>
  <conditionalFormatting sqref="AR107 AT107">
    <cfRule type="expression" dxfId="365" priority="386">
      <formula>AR107="DEBIL"</formula>
    </cfRule>
  </conditionalFormatting>
  <conditionalFormatting sqref="Y110">
    <cfRule type="cellIs" dxfId="364" priority="382" operator="equal">
      <formula>"BAJO"</formula>
    </cfRule>
    <cfRule type="cellIs" dxfId="363" priority="383" operator="equal">
      <formula>"MODERADO"</formula>
    </cfRule>
    <cfRule type="cellIs" dxfId="362" priority="384" operator="equal">
      <formula>"ALTO"</formula>
    </cfRule>
    <cfRule type="cellIs" dxfId="361" priority="385" operator="equal">
      <formula>"EXTREMO"</formula>
    </cfRule>
  </conditionalFormatting>
  <conditionalFormatting sqref="AR110:AT110">
    <cfRule type="expression" dxfId="360" priority="381">
      <formula>AR110="DEBIL"</formula>
    </cfRule>
  </conditionalFormatting>
  <conditionalFormatting sqref="AW110:AY110 AW111:AX112">
    <cfRule type="containsText" dxfId="359" priority="377" operator="containsText" text="MODERADO">
      <formula>NOT(ISERROR(SEARCH("MODERADO",AW110)))</formula>
    </cfRule>
    <cfRule type="containsText" dxfId="358" priority="378" operator="containsText" text="ALTO">
      <formula>NOT(ISERROR(SEARCH("ALTO",AW110)))</formula>
    </cfRule>
    <cfRule type="containsText" dxfId="357" priority="379" operator="containsText" text="EXTREMO">
      <formula>NOT(ISERROR(SEARCH("EXTREMO",AW110)))</formula>
    </cfRule>
    <cfRule type="containsText" dxfId="356" priority="380" operator="containsText" text="BAJO">
      <formula>NOT(ISERROR(SEARCH("BAJO",AW110)))</formula>
    </cfRule>
  </conditionalFormatting>
  <conditionalFormatting sqref="BE110:BE112">
    <cfRule type="cellIs" dxfId="355" priority="374" operator="equal">
      <formula>"En Curso"</formula>
    </cfRule>
    <cfRule type="cellIs" dxfId="354" priority="375" operator="equal">
      <formula>"Vencida"</formula>
    </cfRule>
    <cfRule type="cellIs" dxfId="353" priority="376" operator="equal">
      <formula>"Cerrada"</formula>
    </cfRule>
  </conditionalFormatting>
  <conditionalFormatting sqref="AR110:AS110 AR111:AR112">
    <cfRule type="expression" dxfId="352" priority="372">
      <formula>AR110="FUERTE"</formula>
    </cfRule>
    <cfRule type="expression" dxfId="351" priority="373">
      <formula>AR110="MODERADO"</formula>
    </cfRule>
  </conditionalFormatting>
  <conditionalFormatting sqref="Y113">
    <cfRule type="cellIs" dxfId="350" priority="368" operator="equal">
      <formula>"BAJO"</formula>
    </cfRule>
    <cfRule type="cellIs" dxfId="349" priority="369" operator="equal">
      <formula>"MODERADO"</formula>
    </cfRule>
    <cfRule type="cellIs" dxfId="348" priority="370" operator="equal">
      <formula>"ALTO"</formula>
    </cfRule>
    <cfRule type="cellIs" dxfId="347" priority="371" operator="equal">
      <formula>"EXTREMO"</formula>
    </cfRule>
  </conditionalFormatting>
  <conditionalFormatting sqref="AR113:AT113">
    <cfRule type="expression" dxfId="346" priority="367">
      <formula>AR113="DEBIL"</formula>
    </cfRule>
  </conditionalFormatting>
  <conditionalFormatting sqref="AW113:AY113 AW114:AX115">
    <cfRule type="containsText" dxfId="345" priority="363" operator="containsText" text="MODERADO">
      <formula>NOT(ISERROR(SEARCH("MODERADO",AW113)))</formula>
    </cfRule>
    <cfRule type="containsText" dxfId="344" priority="364" operator="containsText" text="ALTO">
      <formula>NOT(ISERROR(SEARCH("ALTO",AW113)))</formula>
    </cfRule>
    <cfRule type="containsText" dxfId="343" priority="365" operator="containsText" text="EXTREMO">
      <formula>NOT(ISERROR(SEARCH("EXTREMO",AW113)))</formula>
    </cfRule>
    <cfRule type="containsText" dxfId="342" priority="366" operator="containsText" text="BAJO">
      <formula>NOT(ISERROR(SEARCH("BAJO",AW113)))</formula>
    </cfRule>
  </conditionalFormatting>
  <conditionalFormatting sqref="BE113:BE115">
    <cfRule type="cellIs" dxfId="341" priority="360" operator="equal">
      <formula>"En Curso"</formula>
    </cfRule>
    <cfRule type="cellIs" dxfId="340" priority="361" operator="equal">
      <formula>"Vencida"</formula>
    </cfRule>
    <cfRule type="cellIs" dxfId="339" priority="362" operator="equal">
      <formula>"Cerrada"</formula>
    </cfRule>
  </conditionalFormatting>
  <conditionalFormatting sqref="AR113:AS113 AR114:AR115">
    <cfRule type="expression" dxfId="338" priority="358">
      <formula>AR113="FUERTE"</formula>
    </cfRule>
    <cfRule type="expression" dxfId="337" priority="359">
      <formula>AR113="MODERADO"</formula>
    </cfRule>
  </conditionalFormatting>
  <conditionalFormatting sqref="Y116">
    <cfRule type="cellIs" dxfId="336" priority="354" operator="equal">
      <formula>"BAJO"</formula>
    </cfRule>
    <cfRule type="cellIs" dxfId="335" priority="355" operator="equal">
      <formula>"MODERADO"</formula>
    </cfRule>
    <cfRule type="cellIs" dxfId="334" priority="356" operator="equal">
      <formula>"ALTO"</formula>
    </cfRule>
    <cfRule type="cellIs" dxfId="333" priority="357" operator="equal">
      <formula>"EXTREMO"</formula>
    </cfRule>
  </conditionalFormatting>
  <conditionalFormatting sqref="AR116:AT116">
    <cfRule type="expression" dxfId="332" priority="353">
      <formula>AR116="DEBIL"</formula>
    </cfRule>
  </conditionalFormatting>
  <conditionalFormatting sqref="AW116:AY116 AW117:AX118 AY119 AY122">
    <cfRule type="containsText" dxfId="331" priority="349" operator="containsText" text="MODERADO">
      <formula>NOT(ISERROR(SEARCH("MODERADO",AW116)))</formula>
    </cfRule>
    <cfRule type="containsText" dxfId="330" priority="350" operator="containsText" text="ALTO">
      <formula>NOT(ISERROR(SEARCH("ALTO",AW116)))</formula>
    </cfRule>
    <cfRule type="containsText" dxfId="329" priority="351" operator="containsText" text="EXTREMO">
      <formula>NOT(ISERROR(SEARCH("EXTREMO",AW116)))</formula>
    </cfRule>
    <cfRule type="containsText" dxfId="328" priority="352" operator="containsText" text="BAJO">
      <formula>NOT(ISERROR(SEARCH("BAJO",AW116)))</formula>
    </cfRule>
  </conditionalFormatting>
  <conditionalFormatting sqref="BE116:BE118">
    <cfRule type="cellIs" dxfId="327" priority="346" operator="equal">
      <formula>"En Curso"</formula>
    </cfRule>
    <cfRule type="cellIs" dxfId="326" priority="347" operator="equal">
      <formula>"Vencida"</formula>
    </cfRule>
    <cfRule type="cellIs" dxfId="325" priority="348" operator="equal">
      <formula>"Cerrada"</formula>
    </cfRule>
  </conditionalFormatting>
  <conditionalFormatting sqref="AR116:AS116 AR117:AR118">
    <cfRule type="expression" dxfId="324" priority="344">
      <formula>AR116="FUERTE"</formula>
    </cfRule>
    <cfRule type="expression" dxfId="323" priority="345">
      <formula>AR116="MODERADO"</formula>
    </cfRule>
  </conditionalFormatting>
  <conditionalFormatting sqref="Y119">
    <cfRule type="cellIs" dxfId="322" priority="340" operator="equal">
      <formula>"BAJO"</formula>
    </cfRule>
    <cfRule type="cellIs" dxfId="321" priority="341" operator="equal">
      <formula>"MODERADO"</formula>
    </cfRule>
    <cfRule type="cellIs" dxfId="320" priority="342" operator="equal">
      <formula>"ALTO"</formula>
    </cfRule>
    <cfRule type="cellIs" dxfId="319" priority="343" operator="equal">
      <formula>"EXTREMO"</formula>
    </cfRule>
  </conditionalFormatting>
  <conditionalFormatting sqref="Y122">
    <cfRule type="cellIs" dxfId="318" priority="336" operator="equal">
      <formula>"BAJO"</formula>
    </cfRule>
    <cfRule type="cellIs" dxfId="317" priority="337" operator="equal">
      <formula>"MODERADO"</formula>
    </cfRule>
    <cfRule type="cellIs" dxfId="316" priority="338" operator="equal">
      <formula>"ALTO"</formula>
    </cfRule>
    <cfRule type="cellIs" dxfId="315" priority="339" operator="equal">
      <formula>"EXTREMO"</formula>
    </cfRule>
  </conditionalFormatting>
  <conditionalFormatting sqref="AR119:AT119 AR122:AT122">
    <cfRule type="expression" dxfId="314" priority="335">
      <formula>AR119="DEBIL"</formula>
    </cfRule>
  </conditionalFormatting>
  <conditionalFormatting sqref="AW119:AX124">
    <cfRule type="containsText" dxfId="313" priority="331" operator="containsText" text="MODERADO">
      <formula>NOT(ISERROR(SEARCH("MODERADO",AW119)))</formula>
    </cfRule>
    <cfRule type="containsText" dxfId="312" priority="332" operator="containsText" text="ALTO">
      <formula>NOT(ISERROR(SEARCH("ALTO",AW119)))</formula>
    </cfRule>
    <cfRule type="containsText" dxfId="311" priority="333" operator="containsText" text="EXTREMO">
      <formula>NOT(ISERROR(SEARCH("EXTREMO",AW119)))</formula>
    </cfRule>
    <cfRule type="containsText" dxfId="310" priority="334" operator="containsText" text="BAJO">
      <formula>NOT(ISERROR(SEARCH("BAJO",AW119)))</formula>
    </cfRule>
  </conditionalFormatting>
  <conditionalFormatting sqref="AR119:AS119 AR122:AS122 AR120:AR121 AR123:AR124">
    <cfRule type="expression" dxfId="309" priority="329">
      <formula>AR119="FUERTE"</formula>
    </cfRule>
    <cfRule type="expression" dxfId="308" priority="330">
      <formula>AR119="MODERADO"</formula>
    </cfRule>
  </conditionalFormatting>
  <conditionalFormatting sqref="BE119:BE124">
    <cfRule type="cellIs" dxfId="307" priority="326" operator="equal">
      <formula>"En Curso"</formula>
    </cfRule>
    <cfRule type="cellIs" dxfId="306" priority="327" operator="equal">
      <formula>"Vencida"</formula>
    </cfRule>
    <cfRule type="cellIs" dxfId="305" priority="328" operator="equal">
      <formula>"Cerrada"</formula>
    </cfRule>
  </conditionalFormatting>
  <conditionalFormatting sqref="Y125">
    <cfRule type="cellIs" dxfId="304" priority="322" operator="equal">
      <formula>"BAJO"</formula>
    </cfRule>
    <cfRule type="cellIs" dxfId="303" priority="323" operator="equal">
      <formula>"MODERADO"</formula>
    </cfRule>
    <cfRule type="cellIs" dxfId="302" priority="324" operator="equal">
      <formula>"ALTO"</formula>
    </cfRule>
    <cfRule type="cellIs" dxfId="301" priority="325" operator="equal">
      <formula>"EXTREMO"</formula>
    </cfRule>
  </conditionalFormatting>
  <conditionalFormatting sqref="AR125:AT125">
    <cfRule type="expression" dxfId="300" priority="321">
      <formula>AR125="DEBIL"</formula>
    </cfRule>
  </conditionalFormatting>
  <conditionalFormatting sqref="AW125:AY125 AW126:AX127 AY128 AY131">
    <cfRule type="containsText" dxfId="299" priority="317" operator="containsText" text="MODERADO">
      <formula>NOT(ISERROR(SEARCH("MODERADO",AW125)))</formula>
    </cfRule>
    <cfRule type="containsText" dxfId="298" priority="318" operator="containsText" text="ALTO">
      <formula>NOT(ISERROR(SEARCH("ALTO",AW125)))</formula>
    </cfRule>
    <cfRule type="containsText" dxfId="297" priority="319" operator="containsText" text="EXTREMO">
      <formula>NOT(ISERROR(SEARCH("EXTREMO",AW125)))</formula>
    </cfRule>
    <cfRule type="containsText" dxfId="296" priority="320" operator="containsText" text="BAJO">
      <formula>NOT(ISERROR(SEARCH("BAJO",AW125)))</formula>
    </cfRule>
  </conditionalFormatting>
  <conditionalFormatting sqref="BE125:BE127">
    <cfRule type="cellIs" dxfId="295" priority="314" operator="equal">
      <formula>"En Curso"</formula>
    </cfRule>
    <cfRule type="cellIs" dxfId="294" priority="315" operator="equal">
      <formula>"Vencida"</formula>
    </cfRule>
    <cfRule type="cellIs" dxfId="293" priority="316" operator="equal">
      <formula>"Cerrada"</formula>
    </cfRule>
  </conditionalFormatting>
  <conditionalFormatting sqref="AR125:AS125 AR126:AR127">
    <cfRule type="expression" dxfId="292" priority="312">
      <formula>AR125="FUERTE"</formula>
    </cfRule>
    <cfRule type="expression" dxfId="291" priority="313">
      <formula>AR125="MODERADO"</formula>
    </cfRule>
  </conditionalFormatting>
  <conditionalFormatting sqref="Y128">
    <cfRule type="cellIs" dxfId="290" priority="308" operator="equal">
      <formula>"BAJO"</formula>
    </cfRule>
    <cfRule type="cellIs" dxfId="289" priority="309" operator="equal">
      <formula>"MODERADO"</formula>
    </cfRule>
    <cfRule type="cellIs" dxfId="288" priority="310" operator="equal">
      <formula>"ALTO"</formula>
    </cfRule>
    <cfRule type="cellIs" dxfId="287" priority="311" operator="equal">
      <formula>"EXTREMO"</formula>
    </cfRule>
  </conditionalFormatting>
  <conditionalFormatting sqref="Y131">
    <cfRule type="cellIs" dxfId="286" priority="304" operator="equal">
      <formula>"BAJO"</formula>
    </cfRule>
    <cfRule type="cellIs" dxfId="285" priority="305" operator="equal">
      <formula>"MODERADO"</formula>
    </cfRule>
    <cfRule type="cellIs" dxfId="284" priority="306" operator="equal">
      <formula>"ALTO"</formula>
    </cfRule>
    <cfRule type="cellIs" dxfId="283" priority="307" operator="equal">
      <formula>"EXTREMO"</formula>
    </cfRule>
  </conditionalFormatting>
  <conditionalFormatting sqref="AR128:AT128 AR131:AT131">
    <cfRule type="expression" dxfId="282" priority="303">
      <formula>AR128="DEBIL"</formula>
    </cfRule>
  </conditionalFormatting>
  <conditionalFormatting sqref="AW128:AX133">
    <cfRule type="containsText" dxfId="281" priority="299" operator="containsText" text="MODERADO">
      <formula>NOT(ISERROR(SEARCH("MODERADO",AW128)))</formula>
    </cfRule>
    <cfRule type="containsText" dxfId="280" priority="300" operator="containsText" text="ALTO">
      <formula>NOT(ISERROR(SEARCH("ALTO",AW128)))</formula>
    </cfRule>
    <cfRule type="containsText" dxfId="279" priority="301" operator="containsText" text="EXTREMO">
      <formula>NOT(ISERROR(SEARCH("EXTREMO",AW128)))</formula>
    </cfRule>
    <cfRule type="containsText" dxfId="278" priority="302" operator="containsText" text="BAJO">
      <formula>NOT(ISERROR(SEARCH("BAJO",AW128)))</formula>
    </cfRule>
  </conditionalFormatting>
  <conditionalFormatting sqref="AR128:AS128 AR131:AS131 AR129:AR130 AR132:AR133">
    <cfRule type="expression" dxfId="277" priority="297">
      <formula>AR128="FUERTE"</formula>
    </cfRule>
    <cfRule type="expression" dxfId="276" priority="298">
      <formula>AR128="MODERADO"</formula>
    </cfRule>
  </conditionalFormatting>
  <conditionalFormatting sqref="BE128:BE133">
    <cfRule type="cellIs" dxfId="275" priority="294" operator="equal">
      <formula>"En Curso"</formula>
    </cfRule>
    <cfRule type="cellIs" dxfId="274" priority="295" operator="equal">
      <formula>"Vencida"</formula>
    </cfRule>
    <cfRule type="cellIs" dxfId="273" priority="296" operator="equal">
      <formula>"Cerrada"</formula>
    </cfRule>
  </conditionalFormatting>
  <conditionalFormatting sqref="Y134">
    <cfRule type="cellIs" dxfId="272" priority="290" operator="equal">
      <formula>"BAJO"</formula>
    </cfRule>
    <cfRule type="cellIs" dxfId="271" priority="291" operator="equal">
      <formula>"MODERADO"</formula>
    </cfRule>
    <cfRule type="cellIs" dxfId="270" priority="292" operator="equal">
      <formula>"ALTO"</formula>
    </cfRule>
    <cfRule type="cellIs" dxfId="269" priority="293" operator="equal">
      <formula>"EXTREMO"</formula>
    </cfRule>
  </conditionalFormatting>
  <conditionalFormatting sqref="AR134:AT134 AR137">
    <cfRule type="expression" dxfId="268" priority="289">
      <formula>AR134="DEBIL"</formula>
    </cfRule>
  </conditionalFormatting>
  <conditionalFormatting sqref="AW134 AY134">
    <cfRule type="containsText" dxfId="267" priority="285" operator="containsText" text="MODERADO">
      <formula>NOT(ISERROR(SEARCH("MODERADO",AW134)))</formula>
    </cfRule>
    <cfRule type="containsText" dxfId="266" priority="286" operator="containsText" text="ALTO">
      <formula>NOT(ISERROR(SEARCH("ALTO",AW134)))</formula>
    </cfRule>
    <cfRule type="containsText" dxfId="265" priority="287" operator="containsText" text="EXTREMO">
      <formula>NOT(ISERROR(SEARCH("EXTREMO",AW134)))</formula>
    </cfRule>
    <cfRule type="containsText" dxfId="264" priority="288" operator="containsText" text="BAJO">
      <formula>NOT(ISERROR(SEARCH("BAJO",AW134)))</formula>
    </cfRule>
  </conditionalFormatting>
  <conditionalFormatting sqref="BE134">
    <cfRule type="cellIs" dxfId="263" priority="282" operator="equal">
      <formula>"En Curso"</formula>
    </cfRule>
    <cfRule type="cellIs" dxfId="262" priority="283" operator="equal">
      <formula>"Vencida"</formula>
    </cfRule>
    <cfRule type="cellIs" dxfId="261" priority="284" operator="equal">
      <formula>"Cerrada"</formula>
    </cfRule>
  </conditionalFormatting>
  <conditionalFormatting sqref="AR134:AS134 AR137">
    <cfRule type="expression" dxfId="260" priority="280">
      <formula>AR134="FUERTE"</formula>
    </cfRule>
    <cfRule type="expression" dxfId="259" priority="281">
      <formula>AR134="MODERADO"</formula>
    </cfRule>
  </conditionalFormatting>
  <conditionalFormatting sqref="AY137">
    <cfRule type="containsText" dxfId="258" priority="276" operator="containsText" text="MODERADO">
      <formula>NOT(ISERROR(SEARCH("MODERADO",AY137)))</formula>
    </cfRule>
    <cfRule type="containsText" dxfId="257" priority="277" operator="containsText" text="ALTO">
      <formula>NOT(ISERROR(SEARCH("ALTO",AY137)))</formula>
    </cfRule>
    <cfRule type="containsText" dxfId="256" priority="278" operator="containsText" text="EXTREMO">
      <formula>NOT(ISERROR(SEARCH("EXTREMO",AY137)))</formula>
    </cfRule>
    <cfRule type="containsText" dxfId="255" priority="279" operator="containsText" text="BAJO">
      <formula>NOT(ISERROR(SEARCH("BAJO",AY137)))</formula>
    </cfRule>
  </conditionalFormatting>
  <conditionalFormatting sqref="AS137:AT137">
    <cfRule type="expression" dxfId="254" priority="271">
      <formula>AS137="DEBIL"</formula>
    </cfRule>
  </conditionalFormatting>
  <conditionalFormatting sqref="AS137">
    <cfRule type="expression" dxfId="253" priority="265">
      <formula>AS137="FUERTE"</formula>
    </cfRule>
    <cfRule type="expression" dxfId="252" priority="266">
      <formula>AS137="MODERADO"</formula>
    </cfRule>
  </conditionalFormatting>
  <conditionalFormatting sqref="BE137:BE139">
    <cfRule type="cellIs" dxfId="251" priority="262" operator="equal">
      <formula>"En Curso"</formula>
    </cfRule>
    <cfRule type="cellIs" dxfId="250" priority="263" operator="equal">
      <formula>"Vencida"</formula>
    </cfRule>
    <cfRule type="cellIs" dxfId="249" priority="264" operator="equal">
      <formula>"Cerrada"</formula>
    </cfRule>
  </conditionalFormatting>
  <conditionalFormatting sqref="Y140 Y137">
    <cfRule type="cellIs" dxfId="248" priority="258" operator="equal">
      <formula>"BAJO"</formula>
    </cfRule>
    <cfRule type="cellIs" dxfId="247" priority="259" operator="equal">
      <formula>"MODERADO"</formula>
    </cfRule>
    <cfRule type="cellIs" dxfId="246" priority="260" operator="equal">
      <formula>"ALTO"</formula>
    </cfRule>
    <cfRule type="cellIs" dxfId="245" priority="261" operator="equal">
      <formula>"EXTREMO"</formula>
    </cfRule>
  </conditionalFormatting>
  <conditionalFormatting sqref="AR140:AT140">
    <cfRule type="expression" dxfId="244" priority="257">
      <formula>AR140="DEBIL"</formula>
    </cfRule>
  </conditionalFormatting>
  <conditionalFormatting sqref="AW140:AY140 AW141:AX142 AW137:AX139">
    <cfRule type="containsText" dxfId="243" priority="253" operator="containsText" text="MODERADO">
      <formula>NOT(ISERROR(SEARCH("MODERADO",AW137)))</formula>
    </cfRule>
    <cfRule type="containsText" dxfId="242" priority="254" operator="containsText" text="ALTO">
      <formula>NOT(ISERROR(SEARCH("ALTO",AW137)))</formula>
    </cfRule>
    <cfRule type="containsText" dxfId="241" priority="255" operator="containsText" text="EXTREMO">
      <formula>NOT(ISERROR(SEARCH("EXTREMO",AW137)))</formula>
    </cfRule>
    <cfRule type="containsText" dxfId="240" priority="256" operator="containsText" text="BAJO">
      <formula>NOT(ISERROR(SEARCH("BAJO",AW137)))</formula>
    </cfRule>
  </conditionalFormatting>
  <conditionalFormatting sqref="BE140:BE142">
    <cfRule type="cellIs" dxfId="239" priority="250" operator="equal">
      <formula>"En Curso"</formula>
    </cfRule>
    <cfRule type="cellIs" dxfId="238" priority="251" operator="equal">
      <formula>"Vencida"</formula>
    </cfRule>
    <cfRule type="cellIs" dxfId="237" priority="252" operator="equal">
      <formula>"Cerrada"</formula>
    </cfRule>
  </conditionalFormatting>
  <conditionalFormatting sqref="AR140:AS140 AR141:AR142">
    <cfRule type="expression" dxfId="236" priority="248">
      <formula>AR140="FUERTE"</formula>
    </cfRule>
    <cfRule type="expression" dxfId="235" priority="249">
      <formula>AR140="MODERADO"</formula>
    </cfRule>
  </conditionalFormatting>
  <conditionalFormatting sqref="Y143">
    <cfRule type="cellIs" dxfId="234" priority="244" operator="equal">
      <formula>"BAJO"</formula>
    </cfRule>
    <cfRule type="cellIs" dxfId="233" priority="245" operator="equal">
      <formula>"MODERADO"</formula>
    </cfRule>
    <cfRule type="cellIs" dxfId="232" priority="246" operator="equal">
      <formula>"ALTO"</formula>
    </cfRule>
    <cfRule type="cellIs" dxfId="231" priority="247" operator="equal">
      <formula>"EXTREMO"</formula>
    </cfRule>
  </conditionalFormatting>
  <conditionalFormatting sqref="AR143:AT143">
    <cfRule type="expression" dxfId="230" priority="243">
      <formula>AR143="DEBIL"</formula>
    </cfRule>
  </conditionalFormatting>
  <conditionalFormatting sqref="AW143:AY143 AW144:AX145 AY146">
    <cfRule type="containsText" dxfId="229" priority="239" operator="containsText" text="MODERADO">
      <formula>NOT(ISERROR(SEARCH("MODERADO",AW143)))</formula>
    </cfRule>
    <cfRule type="containsText" dxfId="228" priority="240" operator="containsText" text="ALTO">
      <formula>NOT(ISERROR(SEARCH("ALTO",AW143)))</formula>
    </cfRule>
    <cfRule type="containsText" dxfId="227" priority="241" operator="containsText" text="EXTREMO">
      <formula>NOT(ISERROR(SEARCH("EXTREMO",AW143)))</formula>
    </cfRule>
    <cfRule type="containsText" dxfId="226" priority="242" operator="containsText" text="BAJO">
      <formula>NOT(ISERROR(SEARCH("BAJO",AW143)))</formula>
    </cfRule>
  </conditionalFormatting>
  <conditionalFormatting sqref="BE143:BE145">
    <cfRule type="cellIs" dxfId="225" priority="236" operator="equal">
      <formula>"En Curso"</formula>
    </cfRule>
    <cfRule type="cellIs" dxfId="224" priority="237" operator="equal">
      <formula>"Vencida"</formula>
    </cfRule>
    <cfRule type="cellIs" dxfId="223" priority="238" operator="equal">
      <formula>"Cerrada"</formula>
    </cfRule>
  </conditionalFormatting>
  <conditionalFormatting sqref="AR143:AS143 AR144:AR145">
    <cfRule type="expression" dxfId="222" priority="234">
      <formula>AR143="FUERTE"</formula>
    </cfRule>
    <cfRule type="expression" dxfId="221" priority="235">
      <formula>AR143="MODERADO"</formula>
    </cfRule>
  </conditionalFormatting>
  <conditionalFormatting sqref="Y146">
    <cfRule type="cellIs" dxfId="220" priority="230" operator="equal">
      <formula>"BAJO"</formula>
    </cfRule>
    <cfRule type="cellIs" dxfId="219" priority="231" operator="equal">
      <formula>"MODERADO"</formula>
    </cfRule>
    <cfRule type="cellIs" dxfId="218" priority="232" operator="equal">
      <formula>"ALTO"</formula>
    </cfRule>
    <cfRule type="cellIs" dxfId="217" priority="233" operator="equal">
      <formula>"EXTREMO"</formula>
    </cfRule>
  </conditionalFormatting>
  <conditionalFormatting sqref="AR146:AT146">
    <cfRule type="expression" dxfId="216" priority="229">
      <formula>AR146="DEBIL"</formula>
    </cfRule>
  </conditionalFormatting>
  <conditionalFormatting sqref="AW146:AX148">
    <cfRule type="containsText" dxfId="215" priority="225" operator="containsText" text="MODERADO">
      <formula>NOT(ISERROR(SEARCH("MODERADO",AW146)))</formula>
    </cfRule>
    <cfRule type="containsText" dxfId="214" priority="226" operator="containsText" text="ALTO">
      <formula>NOT(ISERROR(SEARCH("ALTO",AW146)))</formula>
    </cfRule>
    <cfRule type="containsText" dxfId="213" priority="227" operator="containsText" text="EXTREMO">
      <formula>NOT(ISERROR(SEARCH("EXTREMO",AW146)))</formula>
    </cfRule>
    <cfRule type="containsText" dxfId="212" priority="228" operator="containsText" text="BAJO">
      <formula>NOT(ISERROR(SEARCH("BAJO",AW146)))</formula>
    </cfRule>
  </conditionalFormatting>
  <conditionalFormatting sqref="AR146:AS146 AR147:AR148">
    <cfRule type="expression" dxfId="211" priority="223">
      <formula>AR146="FUERTE"</formula>
    </cfRule>
    <cfRule type="expression" dxfId="210" priority="224">
      <formula>AR146="MODERADO"</formula>
    </cfRule>
  </conditionalFormatting>
  <conditionalFormatting sqref="BE146:BE148">
    <cfRule type="cellIs" dxfId="209" priority="220" operator="equal">
      <formula>"En Curso"</formula>
    </cfRule>
    <cfRule type="cellIs" dxfId="208" priority="221" operator="equal">
      <formula>"Vencida"</formula>
    </cfRule>
    <cfRule type="cellIs" dxfId="207" priority="222" operator="equal">
      <formula>"Cerrada"</formula>
    </cfRule>
  </conditionalFormatting>
  <conditionalFormatting sqref="Y149">
    <cfRule type="cellIs" dxfId="206" priority="188" operator="equal">
      <formula>"BAJO"</formula>
    </cfRule>
  </conditionalFormatting>
  <conditionalFormatting sqref="Y149">
    <cfRule type="cellIs" dxfId="205" priority="189" operator="equal">
      <formula>"MODERADO"</formula>
    </cfRule>
  </conditionalFormatting>
  <conditionalFormatting sqref="Y149">
    <cfRule type="cellIs" dxfId="204" priority="190" operator="equal">
      <formula>"ALTO"</formula>
    </cfRule>
  </conditionalFormatting>
  <conditionalFormatting sqref="Y149">
    <cfRule type="cellIs" dxfId="203" priority="191" operator="equal">
      <formula>"EXTREMO"</formula>
    </cfRule>
  </conditionalFormatting>
  <conditionalFormatting sqref="AR149:AT149">
    <cfRule type="expression" dxfId="202" priority="192">
      <formula>AR149="DEBIL"</formula>
    </cfRule>
  </conditionalFormatting>
  <conditionalFormatting sqref="AW149:AY149 AW150:AX151 AY152 AY155">
    <cfRule type="containsText" dxfId="201" priority="193" operator="containsText" text="MODERADO">
      <formula>NOT(ISERROR(SEARCH(("MODERADO"),(AW149))))</formula>
    </cfRule>
  </conditionalFormatting>
  <conditionalFormatting sqref="AW149:AY149 AW150:AX151 AY152 AY155">
    <cfRule type="containsText" dxfId="200" priority="194" operator="containsText" text="ALTO">
      <formula>NOT(ISERROR(SEARCH(("ALTO"),(AW149))))</formula>
    </cfRule>
  </conditionalFormatting>
  <conditionalFormatting sqref="AW149:AY149 AW150:AX151 AY152 AY155">
    <cfRule type="containsText" dxfId="199" priority="195" operator="containsText" text="EXTREMO">
      <formula>NOT(ISERROR(SEARCH(("EXTREMO"),(AW149))))</formula>
    </cfRule>
  </conditionalFormatting>
  <conditionalFormatting sqref="AW149:AY149 AW150:AX151 AY152 AY155">
    <cfRule type="containsText" dxfId="198" priority="196" operator="containsText" text="BAJO">
      <formula>NOT(ISERROR(SEARCH(("BAJO"),(AW149))))</formula>
    </cfRule>
  </conditionalFormatting>
  <conditionalFormatting sqref="BE149:BE151">
    <cfRule type="cellIs" dxfId="197" priority="197" operator="equal">
      <formula>"En Curso"</formula>
    </cfRule>
  </conditionalFormatting>
  <conditionalFormatting sqref="BE149:BE151">
    <cfRule type="cellIs" dxfId="196" priority="198" operator="equal">
      <formula>"Vencida"</formula>
    </cfRule>
  </conditionalFormatting>
  <conditionalFormatting sqref="BE149:BE151">
    <cfRule type="cellIs" dxfId="195" priority="199" operator="equal">
      <formula>"Cerrada"</formula>
    </cfRule>
  </conditionalFormatting>
  <conditionalFormatting sqref="AR149:AS149 AR150:AR151">
    <cfRule type="expression" dxfId="194" priority="200">
      <formula>AR149="FUERTE"</formula>
    </cfRule>
  </conditionalFormatting>
  <conditionalFormatting sqref="AR149:AS149 AR150:AR151">
    <cfRule type="expression" dxfId="193" priority="201">
      <formula>AR149="MODERADO"</formula>
    </cfRule>
  </conditionalFormatting>
  <conditionalFormatting sqref="Y152">
    <cfRule type="cellIs" dxfId="192" priority="202" operator="equal">
      <formula>"BAJO"</formula>
    </cfRule>
  </conditionalFormatting>
  <conditionalFormatting sqref="Y152">
    <cfRule type="cellIs" dxfId="191" priority="203" operator="equal">
      <formula>"MODERADO"</formula>
    </cfRule>
  </conditionalFormatting>
  <conditionalFormatting sqref="Y152">
    <cfRule type="cellIs" dxfId="190" priority="204" operator="equal">
      <formula>"ALTO"</formula>
    </cfRule>
  </conditionalFormatting>
  <conditionalFormatting sqref="Y152">
    <cfRule type="cellIs" dxfId="189" priority="205" operator="equal">
      <formula>"EXTREMO"</formula>
    </cfRule>
  </conditionalFormatting>
  <conditionalFormatting sqref="Y155">
    <cfRule type="cellIs" dxfId="188" priority="206" operator="equal">
      <formula>"BAJO"</formula>
    </cfRule>
  </conditionalFormatting>
  <conditionalFormatting sqref="Y155">
    <cfRule type="cellIs" dxfId="187" priority="207" operator="equal">
      <formula>"MODERADO"</formula>
    </cfRule>
  </conditionalFormatting>
  <conditionalFormatting sqref="Y155">
    <cfRule type="cellIs" dxfId="186" priority="208" operator="equal">
      <formula>"ALTO"</formula>
    </cfRule>
  </conditionalFormatting>
  <conditionalFormatting sqref="Y155">
    <cfRule type="cellIs" dxfId="185" priority="209" operator="equal">
      <formula>"EXTREMO"</formula>
    </cfRule>
  </conditionalFormatting>
  <conditionalFormatting sqref="AR152:AT152 AR155:AT155">
    <cfRule type="expression" dxfId="184" priority="210">
      <formula>AR152="DEBIL"</formula>
    </cfRule>
  </conditionalFormatting>
  <conditionalFormatting sqref="AW152:AX157">
    <cfRule type="containsText" dxfId="183" priority="211" operator="containsText" text="MODERADO">
      <formula>NOT(ISERROR(SEARCH(("MODERADO"),(AW152))))</formula>
    </cfRule>
  </conditionalFormatting>
  <conditionalFormatting sqref="AW152:AX157">
    <cfRule type="containsText" dxfId="182" priority="212" operator="containsText" text="ALTO">
      <formula>NOT(ISERROR(SEARCH(("ALTO"),(AW152))))</formula>
    </cfRule>
  </conditionalFormatting>
  <conditionalFormatting sqref="AW152:AX157">
    <cfRule type="containsText" dxfId="181" priority="213" operator="containsText" text="EXTREMO">
      <formula>NOT(ISERROR(SEARCH(("EXTREMO"),(AW152))))</formula>
    </cfRule>
  </conditionalFormatting>
  <conditionalFormatting sqref="AW152:AX157">
    <cfRule type="containsText" dxfId="180" priority="214" operator="containsText" text="BAJO">
      <formula>NOT(ISERROR(SEARCH(("BAJO"),(AW152))))</formula>
    </cfRule>
  </conditionalFormatting>
  <conditionalFormatting sqref="AR152:AS152 AR155:AS155 AR153:AR154 AR156:AR157">
    <cfRule type="expression" dxfId="179" priority="215">
      <formula>AR152="FUERTE"</formula>
    </cfRule>
  </conditionalFormatting>
  <conditionalFormatting sqref="AR152:AS152 AR155:AS155 AR153:AR154 AR156:AR157">
    <cfRule type="expression" dxfId="178" priority="216">
      <formula>AR152="MODERADO"</formula>
    </cfRule>
  </conditionalFormatting>
  <conditionalFormatting sqref="BE152:BE157">
    <cfRule type="cellIs" dxfId="177" priority="217" operator="equal">
      <formula>"En Curso"</formula>
    </cfRule>
  </conditionalFormatting>
  <conditionalFormatting sqref="BE152:BE157">
    <cfRule type="cellIs" dxfId="176" priority="218" operator="equal">
      <formula>"Vencida"</formula>
    </cfRule>
  </conditionalFormatting>
  <conditionalFormatting sqref="BE152:BE157">
    <cfRule type="cellIs" dxfId="175" priority="219" operator="equal">
      <formula>"Cerrada"</formula>
    </cfRule>
  </conditionalFormatting>
  <conditionalFormatting sqref="AY161">
    <cfRule type="containsText" dxfId="174" priority="184" operator="containsText" text="MODERADO">
      <formula>NOT(ISERROR(SEARCH("MODERADO",AY161)))</formula>
    </cfRule>
    <cfRule type="containsText" dxfId="173" priority="185" operator="containsText" text="ALTO">
      <formula>NOT(ISERROR(SEARCH("ALTO",AY161)))</formula>
    </cfRule>
    <cfRule type="containsText" dxfId="172" priority="186" operator="containsText" text="EXTREMO">
      <formula>NOT(ISERROR(SEARCH("EXTREMO",AY161)))</formula>
    </cfRule>
    <cfRule type="containsText" dxfId="171" priority="187" operator="containsText" text="BAJO">
      <formula>NOT(ISERROR(SEARCH("BAJO",AY161)))</formula>
    </cfRule>
  </conditionalFormatting>
  <conditionalFormatting sqref="Y161">
    <cfRule type="cellIs" dxfId="170" priority="180" operator="equal">
      <formula>"BAJO"</formula>
    </cfRule>
    <cfRule type="cellIs" dxfId="169" priority="181" operator="equal">
      <formula>"MODERADO"</formula>
    </cfRule>
    <cfRule type="cellIs" dxfId="168" priority="182" operator="equal">
      <formula>"ALTO"</formula>
    </cfRule>
    <cfRule type="cellIs" dxfId="167" priority="183" operator="equal">
      <formula>"EXTREMO"</formula>
    </cfRule>
  </conditionalFormatting>
  <conditionalFormatting sqref="AR161:AT161">
    <cfRule type="expression" dxfId="166" priority="179">
      <formula>AR161="DEBIL"</formula>
    </cfRule>
  </conditionalFormatting>
  <conditionalFormatting sqref="AW161:AX163">
    <cfRule type="containsText" dxfId="165" priority="175" operator="containsText" text="MODERADO">
      <formula>NOT(ISERROR(SEARCH("MODERADO",AW161)))</formula>
    </cfRule>
    <cfRule type="containsText" dxfId="164" priority="176" operator="containsText" text="ALTO">
      <formula>NOT(ISERROR(SEARCH("ALTO",AW161)))</formula>
    </cfRule>
    <cfRule type="containsText" dxfId="163" priority="177" operator="containsText" text="EXTREMO">
      <formula>NOT(ISERROR(SEARCH("EXTREMO",AW161)))</formula>
    </cfRule>
    <cfRule type="containsText" dxfId="162" priority="178" operator="containsText" text="BAJO">
      <formula>NOT(ISERROR(SEARCH("BAJO",AW161)))</formula>
    </cfRule>
  </conditionalFormatting>
  <conditionalFormatting sqref="AR161:AS161 AR162:AR163">
    <cfRule type="expression" dxfId="161" priority="173">
      <formula>AR161="FUERTE"</formula>
    </cfRule>
    <cfRule type="expression" dxfId="160" priority="174">
      <formula>AR161="MODERADO"</formula>
    </cfRule>
  </conditionalFormatting>
  <conditionalFormatting sqref="AY158 AW158:AX160">
    <cfRule type="containsText" dxfId="159" priority="169" operator="containsText" text="MODERADO">
      <formula>NOT(ISERROR(SEARCH("MODERADO",AW158)))</formula>
    </cfRule>
    <cfRule type="containsText" dxfId="158" priority="170" operator="containsText" text="ALTO">
      <formula>NOT(ISERROR(SEARCH("ALTO",AW158)))</formula>
    </cfRule>
    <cfRule type="containsText" dxfId="157" priority="171" operator="containsText" text="EXTREMO">
      <formula>NOT(ISERROR(SEARCH("EXTREMO",AW158)))</formula>
    </cfRule>
    <cfRule type="containsText" dxfId="156" priority="172" operator="containsText" text="BAJO">
      <formula>NOT(ISERROR(SEARCH("BAJO",AW158)))</formula>
    </cfRule>
  </conditionalFormatting>
  <conditionalFormatting sqref="BE158:BE163">
    <cfRule type="cellIs" dxfId="155" priority="166" operator="equal">
      <formula>"En Curso"</formula>
    </cfRule>
    <cfRule type="cellIs" dxfId="154" priority="167" operator="equal">
      <formula>"Vencida"</formula>
    </cfRule>
    <cfRule type="cellIs" dxfId="153" priority="168" operator="equal">
      <formula>"Cerrada"</formula>
    </cfRule>
  </conditionalFormatting>
  <conditionalFormatting sqref="Y158">
    <cfRule type="cellIs" dxfId="152" priority="162" operator="equal">
      <formula>"BAJO"</formula>
    </cfRule>
    <cfRule type="cellIs" dxfId="151" priority="163" operator="equal">
      <formula>"MODERADO"</formula>
    </cfRule>
    <cfRule type="cellIs" dxfId="150" priority="164" operator="equal">
      <formula>"ALTO"</formula>
    </cfRule>
    <cfRule type="cellIs" dxfId="149" priority="165" operator="equal">
      <formula>"EXTREMO"</formula>
    </cfRule>
  </conditionalFormatting>
  <conditionalFormatting sqref="AR158:AT158">
    <cfRule type="expression" dxfId="148" priority="161">
      <formula>AR158="DEBIL"</formula>
    </cfRule>
  </conditionalFormatting>
  <conditionalFormatting sqref="AR158:AS158 AR159:AR160">
    <cfRule type="expression" dxfId="147" priority="159">
      <formula>AR158="FUERTE"</formula>
    </cfRule>
    <cfRule type="expression" dxfId="146" priority="160">
      <formula>AR158="MODERADO"</formula>
    </cfRule>
  </conditionalFormatting>
  <conditionalFormatting sqref="AY164 AW164:AX166">
    <cfRule type="containsText" dxfId="145" priority="155" operator="containsText" text="MODERADO">
      <formula>NOT(ISERROR(SEARCH("MODERADO",AW164)))</formula>
    </cfRule>
    <cfRule type="containsText" dxfId="144" priority="156" operator="containsText" text="ALTO">
      <formula>NOT(ISERROR(SEARCH("ALTO",AW164)))</formula>
    </cfRule>
    <cfRule type="containsText" dxfId="143" priority="157" operator="containsText" text="EXTREMO">
      <formula>NOT(ISERROR(SEARCH("EXTREMO",AW164)))</formula>
    </cfRule>
    <cfRule type="containsText" dxfId="142" priority="158" operator="containsText" text="BAJO">
      <formula>NOT(ISERROR(SEARCH("BAJO",AW164)))</formula>
    </cfRule>
  </conditionalFormatting>
  <conditionalFormatting sqref="BE164:BE166">
    <cfRule type="cellIs" dxfId="141" priority="152" operator="equal">
      <formula>"En Curso"</formula>
    </cfRule>
    <cfRule type="cellIs" dxfId="140" priority="153" operator="equal">
      <formula>"Vencida"</formula>
    </cfRule>
    <cfRule type="cellIs" dxfId="139" priority="154" operator="equal">
      <formula>"Cerrada"</formula>
    </cfRule>
  </conditionalFormatting>
  <conditionalFormatting sqref="Y164">
    <cfRule type="cellIs" dxfId="138" priority="148" operator="equal">
      <formula>"BAJO"</formula>
    </cfRule>
    <cfRule type="cellIs" dxfId="137" priority="149" operator="equal">
      <formula>"MODERADO"</formula>
    </cfRule>
    <cfRule type="cellIs" dxfId="136" priority="150" operator="equal">
      <formula>"ALTO"</formula>
    </cfRule>
    <cfRule type="cellIs" dxfId="135" priority="151" operator="equal">
      <formula>"EXTREMO"</formula>
    </cfRule>
  </conditionalFormatting>
  <conditionalFormatting sqref="AR164:AT164">
    <cfRule type="expression" dxfId="134" priority="147">
      <formula>AR164="DEBIL"</formula>
    </cfRule>
  </conditionalFormatting>
  <conditionalFormatting sqref="AR164:AS164 AR165:AR166">
    <cfRule type="expression" dxfId="133" priority="145">
      <formula>AR164="FUERTE"</formula>
    </cfRule>
    <cfRule type="expression" dxfId="132" priority="146">
      <formula>AR164="MODERADO"</formula>
    </cfRule>
  </conditionalFormatting>
  <conditionalFormatting sqref="Y167">
    <cfRule type="cellIs" dxfId="131" priority="141" operator="equal">
      <formula>"BAJO"</formula>
    </cfRule>
    <cfRule type="cellIs" dxfId="130" priority="142" operator="equal">
      <formula>"MODERADO"</formula>
    </cfRule>
    <cfRule type="cellIs" dxfId="129" priority="143" operator="equal">
      <formula>"ALTO"</formula>
    </cfRule>
    <cfRule type="cellIs" dxfId="128" priority="144" operator="equal">
      <formula>"EXTREMO"</formula>
    </cfRule>
  </conditionalFormatting>
  <conditionalFormatting sqref="AR167:AT167">
    <cfRule type="expression" dxfId="127" priority="140">
      <formula>AR167="DEBIL"</formula>
    </cfRule>
  </conditionalFormatting>
  <conditionalFormatting sqref="AW167:AY167 AW168:AX169">
    <cfRule type="containsText" dxfId="126" priority="136" operator="containsText" text="MODERADO">
      <formula>NOT(ISERROR(SEARCH("MODERADO",AW167)))</formula>
    </cfRule>
    <cfRule type="containsText" dxfId="125" priority="137" operator="containsText" text="ALTO">
      <formula>NOT(ISERROR(SEARCH("ALTO",AW167)))</formula>
    </cfRule>
    <cfRule type="containsText" dxfId="124" priority="138" operator="containsText" text="EXTREMO">
      <formula>NOT(ISERROR(SEARCH("EXTREMO",AW167)))</formula>
    </cfRule>
    <cfRule type="containsText" dxfId="123" priority="139" operator="containsText" text="BAJO">
      <formula>NOT(ISERROR(SEARCH("BAJO",AW167)))</formula>
    </cfRule>
  </conditionalFormatting>
  <conditionalFormatting sqref="BE167:BE169">
    <cfRule type="cellIs" dxfId="122" priority="133" operator="equal">
      <formula>"En Curso"</formula>
    </cfRule>
    <cfRule type="cellIs" dxfId="121" priority="134" operator="equal">
      <formula>"Vencida"</formula>
    </cfRule>
    <cfRule type="cellIs" dxfId="120" priority="135" operator="equal">
      <formula>"Cerrada"</formula>
    </cfRule>
  </conditionalFormatting>
  <conditionalFormatting sqref="AR167:AS167 AR168:AR169">
    <cfRule type="expression" dxfId="119" priority="131">
      <formula>AR167="FUERTE"</formula>
    </cfRule>
    <cfRule type="expression" dxfId="118" priority="132">
      <formula>AR167="MODERADO"</formula>
    </cfRule>
  </conditionalFormatting>
  <conditionalFormatting sqref="BE173:BE178">
    <cfRule type="cellIs" dxfId="117" priority="99" operator="equal">
      <formula>"En Curso"</formula>
    </cfRule>
    <cfRule type="cellIs" dxfId="116" priority="100" operator="equal">
      <formula>"Vencida"</formula>
    </cfRule>
    <cfRule type="cellIs" dxfId="115" priority="101" operator="equal">
      <formula>"Cerrada"</formula>
    </cfRule>
  </conditionalFormatting>
  <conditionalFormatting sqref="Y170">
    <cfRule type="cellIs" dxfId="114" priority="127" operator="equal">
      <formula>"BAJO"</formula>
    </cfRule>
    <cfRule type="cellIs" dxfId="113" priority="128" operator="equal">
      <formula>"MODERADO"</formula>
    </cfRule>
    <cfRule type="cellIs" dxfId="112" priority="129" operator="equal">
      <formula>"ALTO"</formula>
    </cfRule>
    <cfRule type="cellIs" dxfId="111" priority="130" operator="equal">
      <formula>"EXTREMO"</formula>
    </cfRule>
  </conditionalFormatting>
  <conditionalFormatting sqref="AR170:AT170">
    <cfRule type="expression" dxfId="110" priority="126">
      <formula>AR170="DEBIL"</formula>
    </cfRule>
  </conditionalFormatting>
  <conditionalFormatting sqref="AW170:AY170 AW171:AX172 AY173 AY176">
    <cfRule type="containsText" dxfId="109" priority="122" operator="containsText" text="MODERADO">
      <formula>NOT(ISERROR(SEARCH("MODERADO",AW170)))</formula>
    </cfRule>
    <cfRule type="containsText" dxfId="108" priority="123" operator="containsText" text="ALTO">
      <formula>NOT(ISERROR(SEARCH("ALTO",AW170)))</formula>
    </cfRule>
    <cfRule type="containsText" dxfId="107" priority="124" operator="containsText" text="EXTREMO">
      <formula>NOT(ISERROR(SEARCH("EXTREMO",AW170)))</formula>
    </cfRule>
    <cfRule type="containsText" dxfId="106" priority="125" operator="containsText" text="BAJO">
      <formula>NOT(ISERROR(SEARCH("BAJO",AW170)))</formula>
    </cfRule>
  </conditionalFormatting>
  <conditionalFormatting sqref="BE170:BE172">
    <cfRule type="cellIs" dxfId="105" priority="119" operator="equal">
      <formula>"En Curso"</formula>
    </cfRule>
    <cfRule type="cellIs" dxfId="104" priority="120" operator="equal">
      <formula>"Vencida"</formula>
    </cfRule>
    <cfRule type="cellIs" dxfId="103" priority="121" operator="equal">
      <formula>"Cerrada"</formula>
    </cfRule>
  </conditionalFormatting>
  <conditionalFormatting sqref="AR170:AS170 AR171:AR172">
    <cfRule type="expression" dxfId="102" priority="117">
      <formula>AR170="FUERTE"</formula>
    </cfRule>
    <cfRule type="expression" dxfId="101" priority="118">
      <formula>AR170="MODERADO"</formula>
    </cfRule>
  </conditionalFormatting>
  <conditionalFormatting sqref="Y173">
    <cfRule type="cellIs" dxfId="100" priority="113" operator="equal">
      <formula>"BAJO"</formula>
    </cfRule>
    <cfRule type="cellIs" dxfId="99" priority="114" operator="equal">
      <formula>"MODERADO"</formula>
    </cfRule>
    <cfRule type="cellIs" dxfId="98" priority="115" operator="equal">
      <formula>"ALTO"</formula>
    </cfRule>
    <cfRule type="cellIs" dxfId="97" priority="116" operator="equal">
      <formula>"EXTREMO"</formula>
    </cfRule>
  </conditionalFormatting>
  <conditionalFormatting sqref="Y176">
    <cfRule type="cellIs" dxfId="96" priority="109" operator="equal">
      <formula>"BAJO"</formula>
    </cfRule>
    <cfRule type="cellIs" dxfId="95" priority="110" operator="equal">
      <formula>"MODERADO"</formula>
    </cfRule>
    <cfRule type="cellIs" dxfId="94" priority="111" operator="equal">
      <formula>"ALTO"</formula>
    </cfRule>
    <cfRule type="cellIs" dxfId="93" priority="112" operator="equal">
      <formula>"EXTREMO"</formula>
    </cfRule>
  </conditionalFormatting>
  <conditionalFormatting sqref="AR173:AT173 AR176:AT176">
    <cfRule type="expression" dxfId="92" priority="108">
      <formula>AR173="DEBIL"</formula>
    </cfRule>
  </conditionalFormatting>
  <conditionalFormatting sqref="AW173:AX196">
    <cfRule type="containsText" dxfId="91" priority="104" operator="containsText" text="MODERADO">
      <formula>NOT(ISERROR(SEARCH("MODERADO",AW173)))</formula>
    </cfRule>
    <cfRule type="containsText" dxfId="90" priority="105" operator="containsText" text="ALTO">
      <formula>NOT(ISERROR(SEARCH("ALTO",AW173)))</formula>
    </cfRule>
    <cfRule type="containsText" dxfId="89" priority="106" operator="containsText" text="EXTREMO">
      <formula>NOT(ISERROR(SEARCH("EXTREMO",AW173)))</formula>
    </cfRule>
    <cfRule type="containsText" dxfId="88" priority="107" operator="containsText" text="BAJO">
      <formula>NOT(ISERROR(SEARCH("BAJO",AW173)))</formula>
    </cfRule>
  </conditionalFormatting>
  <conditionalFormatting sqref="AR173:AS173 AS176 AR174:AR178">
    <cfRule type="expression" dxfId="87" priority="102">
      <formula>AR173="FUERTE"</formula>
    </cfRule>
    <cfRule type="expression" dxfId="86" priority="103">
      <formula>AR173="MODERADO"</formula>
    </cfRule>
  </conditionalFormatting>
  <conditionalFormatting sqref="Y179">
    <cfRule type="cellIs" dxfId="85" priority="95" operator="equal">
      <formula>"BAJO"</formula>
    </cfRule>
    <cfRule type="cellIs" dxfId="84" priority="96" operator="equal">
      <formula>"MODERADO"</formula>
    </cfRule>
    <cfRule type="cellIs" dxfId="83" priority="97" operator="equal">
      <formula>"ALTO"</formula>
    </cfRule>
    <cfRule type="cellIs" dxfId="82" priority="98" operator="equal">
      <formula>"EXTREMO"</formula>
    </cfRule>
  </conditionalFormatting>
  <conditionalFormatting sqref="AR179:AT179">
    <cfRule type="expression" dxfId="81" priority="94">
      <formula>AR179="DEBIL"</formula>
    </cfRule>
  </conditionalFormatting>
  <conditionalFormatting sqref="AY179 AY182">
    <cfRule type="containsText" dxfId="80" priority="90" operator="containsText" text="MODERADO">
      <formula>NOT(ISERROR(SEARCH("MODERADO",AY179)))</formula>
    </cfRule>
    <cfRule type="containsText" dxfId="79" priority="91" operator="containsText" text="ALTO">
      <formula>NOT(ISERROR(SEARCH("ALTO",AY179)))</formula>
    </cfRule>
    <cfRule type="containsText" dxfId="78" priority="92" operator="containsText" text="EXTREMO">
      <formula>NOT(ISERROR(SEARCH("EXTREMO",AY179)))</formula>
    </cfRule>
    <cfRule type="containsText" dxfId="77" priority="93" operator="containsText" text="BAJO">
      <formula>NOT(ISERROR(SEARCH("BAJO",AY179)))</formula>
    </cfRule>
  </conditionalFormatting>
  <conditionalFormatting sqref="BE179:BE181">
    <cfRule type="cellIs" dxfId="76" priority="87" operator="equal">
      <formula>"En Curso"</formula>
    </cfRule>
    <cfRule type="cellIs" dxfId="75" priority="88" operator="equal">
      <formula>"Vencida"</formula>
    </cfRule>
    <cfRule type="cellIs" dxfId="74" priority="89" operator="equal">
      <formula>"Cerrada"</formula>
    </cfRule>
  </conditionalFormatting>
  <conditionalFormatting sqref="AR179:AS179 AR180:AR181">
    <cfRule type="expression" dxfId="73" priority="85">
      <formula>AR179="FUERTE"</formula>
    </cfRule>
    <cfRule type="expression" dxfId="72" priority="86">
      <formula>AR179="MODERADO"</formula>
    </cfRule>
  </conditionalFormatting>
  <conditionalFormatting sqref="Y182">
    <cfRule type="cellIs" dxfId="71" priority="81" operator="equal">
      <formula>"BAJO"</formula>
    </cfRule>
    <cfRule type="cellIs" dxfId="70" priority="82" operator="equal">
      <formula>"MODERADO"</formula>
    </cfRule>
    <cfRule type="cellIs" dxfId="69" priority="83" operator="equal">
      <formula>"ALTO"</formula>
    </cfRule>
    <cfRule type="cellIs" dxfId="68" priority="84" operator="equal">
      <formula>"EXTREMO"</formula>
    </cfRule>
  </conditionalFormatting>
  <conditionalFormatting sqref="AR182:AT182">
    <cfRule type="expression" dxfId="67" priority="80">
      <formula>AR182="DEBIL"</formula>
    </cfRule>
  </conditionalFormatting>
  <conditionalFormatting sqref="AR182:AS182 AR183:AR184">
    <cfRule type="expression" dxfId="66" priority="74">
      <formula>AR182="FUERTE"</formula>
    </cfRule>
    <cfRule type="expression" dxfId="65" priority="75">
      <formula>AR182="MODERADO"</formula>
    </cfRule>
  </conditionalFormatting>
  <conditionalFormatting sqref="BE182:BE184">
    <cfRule type="cellIs" dxfId="64" priority="71" operator="equal">
      <formula>"En Curso"</formula>
    </cfRule>
    <cfRule type="cellIs" dxfId="63" priority="72" operator="equal">
      <formula>"Vencida"</formula>
    </cfRule>
    <cfRule type="cellIs" dxfId="62" priority="73" operator="equal">
      <formula>"Cerrada"</formula>
    </cfRule>
  </conditionalFormatting>
  <conditionalFormatting sqref="Y185">
    <cfRule type="cellIs" dxfId="61" priority="67" operator="equal">
      <formula>"BAJO"</formula>
    </cfRule>
    <cfRule type="cellIs" dxfId="60" priority="68" operator="equal">
      <formula>"MODERADO"</formula>
    </cfRule>
    <cfRule type="cellIs" dxfId="59" priority="69" operator="equal">
      <formula>"ALTO"</formula>
    </cfRule>
    <cfRule type="cellIs" dxfId="58" priority="70" operator="equal">
      <formula>"EXTREMO"</formula>
    </cfRule>
  </conditionalFormatting>
  <conditionalFormatting sqref="AR185:AT185">
    <cfRule type="expression" dxfId="57" priority="66">
      <formula>AR185="DEBIL"</formula>
    </cfRule>
  </conditionalFormatting>
  <conditionalFormatting sqref="Y188 Y191">
    <cfRule type="cellIs" dxfId="56" priority="53" operator="equal">
      <formula>"BAJO"</formula>
    </cfRule>
    <cfRule type="cellIs" dxfId="55" priority="54" operator="equal">
      <formula>"MODERADO"</formula>
    </cfRule>
    <cfRule type="cellIs" dxfId="54" priority="55" operator="equal">
      <formula>"ALTO"</formula>
    </cfRule>
    <cfRule type="cellIs" dxfId="53" priority="56" operator="equal">
      <formula>"EXTREMO"</formula>
    </cfRule>
  </conditionalFormatting>
  <conditionalFormatting sqref="BE185:BE187">
    <cfRule type="cellIs" dxfId="52" priority="59" operator="equal">
      <formula>"En Curso"</formula>
    </cfRule>
    <cfRule type="cellIs" dxfId="51" priority="60" operator="equal">
      <formula>"Vencida"</formula>
    </cfRule>
    <cfRule type="cellIs" dxfId="50" priority="61" operator="equal">
      <formula>"Cerrada"</formula>
    </cfRule>
  </conditionalFormatting>
  <conditionalFormatting sqref="AR185:AS185 AR186:AR187">
    <cfRule type="expression" dxfId="49" priority="57">
      <formula>AR185="FUERTE"</formula>
    </cfRule>
    <cfRule type="expression" dxfId="48" priority="58">
      <formula>AR185="MODERADO"</formula>
    </cfRule>
  </conditionalFormatting>
  <conditionalFormatting sqref="AY185 AY188">
    <cfRule type="containsText" dxfId="47" priority="62" operator="containsText" text="MODERADO">
      <formula>NOT(ISERROR(SEARCH("MODERADO",AY185)))</formula>
    </cfRule>
    <cfRule type="containsText" dxfId="46" priority="63" operator="containsText" text="ALTO">
      <formula>NOT(ISERROR(SEARCH("ALTO",AY185)))</formula>
    </cfRule>
    <cfRule type="containsText" dxfId="45" priority="64" operator="containsText" text="EXTREMO">
      <formula>NOT(ISERROR(SEARCH("EXTREMO",AY185)))</formula>
    </cfRule>
    <cfRule type="containsText" dxfId="44" priority="65" operator="containsText" text="BAJO">
      <formula>NOT(ISERROR(SEARCH("BAJO",AY185)))</formula>
    </cfRule>
  </conditionalFormatting>
  <conditionalFormatting sqref="AR188:AT188">
    <cfRule type="expression" dxfId="43" priority="52">
      <formula>AR188="DEBIL"</formula>
    </cfRule>
  </conditionalFormatting>
  <conditionalFormatting sqref="AR188:AS188 AR189:AR190">
    <cfRule type="expression" dxfId="42" priority="46">
      <formula>AR188="FUERTE"</formula>
    </cfRule>
    <cfRule type="expression" dxfId="41" priority="47">
      <formula>AR188="MODERADO"</formula>
    </cfRule>
  </conditionalFormatting>
  <conditionalFormatting sqref="BE188:BE190">
    <cfRule type="cellIs" dxfId="40" priority="43" operator="equal">
      <formula>"En Curso"</formula>
    </cfRule>
    <cfRule type="cellIs" dxfId="39" priority="44" operator="equal">
      <formula>"Vencida"</formula>
    </cfRule>
    <cfRule type="cellIs" dxfId="38" priority="45" operator="equal">
      <formula>"Cerrada"</formula>
    </cfRule>
  </conditionalFormatting>
  <conditionalFormatting sqref="AR191:AT191">
    <cfRule type="expression" dxfId="37" priority="38">
      <formula>AR191="DEBIL"</formula>
    </cfRule>
  </conditionalFormatting>
  <conditionalFormatting sqref="AY191">
    <cfRule type="containsText" dxfId="36" priority="34" operator="containsText" text="MODERADO">
      <formula>NOT(ISERROR(SEARCH("MODERADO",AY191)))</formula>
    </cfRule>
    <cfRule type="containsText" dxfId="35" priority="35" operator="containsText" text="ALTO">
      <formula>NOT(ISERROR(SEARCH("ALTO",AY191)))</formula>
    </cfRule>
    <cfRule type="containsText" dxfId="34" priority="36" operator="containsText" text="EXTREMO">
      <formula>NOT(ISERROR(SEARCH("EXTREMO",AY191)))</formula>
    </cfRule>
    <cfRule type="containsText" dxfId="33" priority="37" operator="containsText" text="BAJO">
      <formula>NOT(ISERROR(SEARCH("BAJO",AY191)))</formula>
    </cfRule>
  </conditionalFormatting>
  <conditionalFormatting sqref="BE191:BE193">
    <cfRule type="cellIs" dxfId="32" priority="31" operator="equal">
      <formula>"En Curso"</formula>
    </cfRule>
    <cfRule type="cellIs" dxfId="31" priority="32" operator="equal">
      <formula>"Vencida"</formula>
    </cfRule>
    <cfRule type="cellIs" dxfId="30" priority="33" operator="equal">
      <formula>"Cerrada"</formula>
    </cfRule>
  </conditionalFormatting>
  <conditionalFormatting sqref="AR191:AS191 AR192:AR193">
    <cfRule type="expression" dxfId="29" priority="29">
      <formula>AR191="FUERTE"</formula>
    </cfRule>
    <cfRule type="expression" dxfId="28" priority="30">
      <formula>AR191="MODERADO"</formula>
    </cfRule>
  </conditionalFormatting>
  <conditionalFormatting sqref="Y194">
    <cfRule type="cellIs" dxfId="27" priority="25" operator="equal">
      <formula>"BAJO"</formula>
    </cfRule>
    <cfRule type="cellIs" dxfId="26" priority="26" operator="equal">
      <formula>"MODERADO"</formula>
    </cfRule>
    <cfRule type="cellIs" dxfId="25" priority="27" operator="equal">
      <formula>"ALTO"</formula>
    </cfRule>
    <cfRule type="cellIs" dxfId="24" priority="28" operator="equal">
      <formula>"EXTREMO"</formula>
    </cfRule>
  </conditionalFormatting>
  <conditionalFormatting sqref="AR194:AT194">
    <cfRule type="expression" dxfId="23" priority="24">
      <formula>AR194="DEBIL"</formula>
    </cfRule>
  </conditionalFormatting>
  <conditionalFormatting sqref="AY194 AY197">
    <cfRule type="containsText" dxfId="22" priority="20" operator="containsText" text="MODERADO">
      <formula>NOT(ISERROR(SEARCH("MODERADO",AY194)))</formula>
    </cfRule>
    <cfRule type="containsText" dxfId="21" priority="21" operator="containsText" text="ALTO">
      <formula>NOT(ISERROR(SEARCH("ALTO",AY194)))</formula>
    </cfRule>
    <cfRule type="containsText" dxfId="20" priority="22" operator="containsText" text="EXTREMO">
      <formula>NOT(ISERROR(SEARCH("EXTREMO",AY194)))</formula>
    </cfRule>
    <cfRule type="containsText" dxfId="19" priority="23" operator="containsText" text="BAJO">
      <formula>NOT(ISERROR(SEARCH("BAJO",AY194)))</formula>
    </cfRule>
  </conditionalFormatting>
  <conditionalFormatting sqref="BE194:BE196">
    <cfRule type="cellIs" dxfId="18" priority="17" operator="equal">
      <formula>"En Curso"</formula>
    </cfRule>
    <cfRule type="cellIs" dxfId="17" priority="18" operator="equal">
      <formula>"Vencida"</formula>
    </cfRule>
    <cfRule type="cellIs" dxfId="16" priority="19" operator="equal">
      <formula>"Cerrada"</formula>
    </cfRule>
  </conditionalFormatting>
  <conditionalFormatting sqref="AR194:AS194 AR195:AR196">
    <cfRule type="expression" dxfId="15" priority="15">
      <formula>AR194="FUERTE"</formula>
    </cfRule>
    <cfRule type="expression" dxfId="14" priority="16">
      <formula>AR194="MODERADO"</formula>
    </cfRule>
  </conditionalFormatting>
  <conditionalFormatting sqref="Y197">
    <cfRule type="cellIs" dxfId="13" priority="11" operator="equal">
      <formula>"BAJO"</formula>
    </cfRule>
    <cfRule type="cellIs" dxfId="12" priority="12" operator="equal">
      <formula>"MODERADO"</formula>
    </cfRule>
    <cfRule type="cellIs" dxfId="11" priority="13" operator="equal">
      <formula>"ALTO"</formula>
    </cfRule>
    <cfRule type="cellIs" dxfId="10" priority="14" operator="equal">
      <formula>"EXTREMO"</formula>
    </cfRule>
  </conditionalFormatting>
  <conditionalFormatting sqref="AR197:AT197">
    <cfRule type="expression" dxfId="9" priority="10">
      <formula>AR197="DEBIL"</formula>
    </cfRule>
  </conditionalFormatting>
  <conditionalFormatting sqref="AW197:AX199">
    <cfRule type="containsText" dxfId="8" priority="6" operator="containsText" text="MODERADO">
      <formula>NOT(ISERROR(SEARCH("MODERADO",AW197)))</formula>
    </cfRule>
    <cfRule type="containsText" dxfId="7" priority="7" operator="containsText" text="ALTO">
      <formula>NOT(ISERROR(SEARCH("ALTO",AW197)))</formula>
    </cfRule>
    <cfRule type="containsText" dxfId="6" priority="8" operator="containsText" text="EXTREMO">
      <formula>NOT(ISERROR(SEARCH("EXTREMO",AW197)))</formula>
    </cfRule>
    <cfRule type="containsText" dxfId="5" priority="9" operator="containsText" text="BAJO">
      <formula>NOT(ISERROR(SEARCH("BAJO",AW197)))</formula>
    </cfRule>
  </conditionalFormatting>
  <conditionalFormatting sqref="AR197:AS197 AR198:AR199">
    <cfRule type="expression" dxfId="4" priority="4">
      <formula>AR197="FUERTE"</formula>
    </cfRule>
    <cfRule type="expression" dxfId="3" priority="5">
      <formula>AR197="MODERADO"</formula>
    </cfRule>
  </conditionalFormatting>
  <conditionalFormatting sqref="BE197:BE199">
    <cfRule type="cellIs" dxfId="2" priority="1" operator="equal">
      <formula>"En Curso"</formula>
    </cfRule>
    <cfRule type="cellIs" dxfId="1" priority="2" operator="equal">
      <formula>"Vencida"</formula>
    </cfRule>
    <cfRule type="cellIs" dxfId="0" priority="3" operator="equal">
      <formula>"Cerrada"</formula>
    </cfRule>
  </conditionalFormatting>
  <dataValidations count="30">
    <dataValidation type="list" allowBlank="1" showInputMessage="1" showErrorMessage="1" sqref="K28 K19 K22 K25 K31 K70 K34 K37 K40 K46 K137 K55 K73 K76 K140 K58 K52 K82 K43 K49 K61 K64 K67 K85 K88 K179 K91 K97 K100 K104 K107 K185 K113 K188 K191 K116 K119 K122 K94 K110 K134 K143 K146 K128 K131 K158 K164 K125 K161 K167 K173 K176 K182 K170 K194 K197">
      <formula1>"1, 2, 3, 4, 5"</formula1>
    </dataValidation>
    <dataValidation type="list" allowBlank="1" showInputMessage="1" showErrorMessage="1" sqref="E40:E45 E49:E51 E85:E99 E113:E115 E125:E133 E137:E142 E158:E160 E19:E21">
      <formula1>"Ejecucion y Administracion de Procesos, Fraude Externo, Fraude Externo, Fallas Tecnologicas, Relaciones Laborales, Clientes, Productos y Practicas Laborales, Daños Activos Fisicos"</formula1>
    </dataValidation>
    <dataValidation type="list" allowBlank="1" showInputMessage="1" showErrorMessage="1" sqref="AB64 AB67 AB70:AB78 AB82:AB85 AB88:AB148 AB19:AB57 AB158:AB199">
      <formula1>INDIRECT($AA19)</formula1>
    </dataValidation>
    <dataValidation type="list" allowBlank="1" showInputMessage="1" showErrorMessage="1" sqref="F82:F96 F100:F106 F158:F199 F109:F148 F19:F78">
      <formula1>"Economico, Reputacional, Economico y Reputacional"</formula1>
    </dataValidation>
    <dataValidation type="list" allowBlank="1" showInputMessage="1" showErrorMessage="1" sqref="BE67 BE70:BE78 BE85:BE100 BE104 BE107 BE137:BE148 BE158:BE199 BE110:BE134 BE19:BE64">
      <formula1>"Cerrada, En Curso, Vencida"</formula1>
    </dataValidation>
    <dataValidation type="list" allowBlank="1" showInputMessage="1" showErrorMessage="1" sqref="M67:V67 M70:V78 M82:V99 M100:S102 T100:V100 M104:V104 M107:V107 M137:V148 M158:V199 M110:V134 M19:V64">
      <formula1>"SI,NO"</formula1>
    </dataValidation>
    <dataValidation type="list" allowBlank="1" showInputMessage="1" showErrorMessage="1" sqref="D67 D70:D78 D85:D100 D104 D107 D137:D148 D158:D199 D110:D134 D19:D64">
      <formula1>"Riesgo de Fraude y/o Corrupción, Riesgo Conflicto de Intereses"</formula1>
    </dataValidation>
    <dataValidation type="list" allowBlank="1" showInputMessage="1" showErrorMessage="1" sqref="AD85 AD88:AD89 AD97 AD91:AD95 AD158:AD199 AD100:AD148 AD19:AD78">
      <formula1>"Asignado, No asignado"</formula1>
    </dataValidation>
    <dataValidation type="list" allowBlank="1" showInputMessage="1" showErrorMessage="1" sqref="AF88:AF89 AF97 AF91:AF95 AF158:AF199 AF100:AF148 AF19:AF78">
      <formula1>"Adecuado, Inadecuado"</formula1>
    </dataValidation>
    <dataValidation type="list" allowBlank="1" showInputMessage="1" showErrorMessage="1" sqref="AH85 AH88:AH89 AH97 AH91:AH95 AH158:AH199 AH100:AH148 AH19:AH78">
      <formula1>"Oportuno, Inoportuno"</formula1>
    </dataValidation>
    <dataValidation type="list" allowBlank="1" showInputMessage="1" showErrorMessage="1" sqref="AJ88:AJ89 AJ97 AJ91:AJ95 AJ158:AJ199 AJ100:AJ148 AJ19:AJ78">
      <formula1>"Completa, Incompleta, No existe"</formula1>
    </dataValidation>
    <dataValidation type="list" allowBlank="1" showInputMessage="1" showErrorMessage="1" sqref="AY67 AY70:AY78 AY82:AY100 AY104 AY107 AY137:AY148 AY158:AY199 AY110:AY134 AY19:AY64">
      <formula1>"Reducir, Compartir, Evitar, Mitigar"</formula1>
    </dataValidation>
    <dataValidation type="list" allowBlank="1" showInputMessage="1" showErrorMessage="1" sqref="AN85 AN88:AN89 AN97 AN91:AN95 AN158:AN199 AN100:AN148 AN19:AN78">
      <formula1>"Si, No"</formula1>
    </dataValidation>
    <dataValidation type="list" allowBlank="1" showInputMessage="1" showErrorMessage="1" sqref="AL82:AL83 AL85 AL88:AL89 AL97 AL91:AL95 AL158:AL199 AL100:AL148 AL19:AL78">
      <formula1>"Confiable, No confiable"</formula1>
    </dataValidation>
    <dataValidation type="list" allowBlank="1" showInputMessage="1" showErrorMessage="1" sqref="AB58:AB63">
      <formula1>INDIRECT($Z58)</formula1>
    </dataValidation>
    <dataValidation type="list" allowBlank="1" showErrorMessage="1" sqref="AD79:AD84 AD86:AD87 AD90 AD98:AD99 AD96 AD149:AD157">
      <formula1>"Asignado,No asignado"</formula1>
    </dataValidation>
    <dataValidation type="list" allowBlank="1" showErrorMessage="1" sqref="AJ79:AJ87 AJ90 AJ98:AJ99 AJ96 AJ149:AJ157">
      <formula1>"Completa,Incompleta,No existe"</formula1>
    </dataValidation>
    <dataValidation type="list" allowBlank="1" showErrorMessage="1" sqref="BE79 BE82 BE149 BE152 BE155">
      <formula1>"Cerrada,En Curso,Vencida"</formula1>
    </dataValidation>
    <dataValidation type="list" allowBlank="1" showErrorMessage="1" sqref="F79 F149 F152 F155">
      <formula1>"Economico,Reputacional,Economico y Reputacional"</formula1>
    </dataValidation>
    <dataValidation type="list" allowBlank="1" showErrorMessage="1" sqref="M79:V79 M149:V149 M152:V152 M155:V155">
      <formula1>"SI,NO"</formula1>
    </dataValidation>
    <dataValidation type="list" allowBlank="1" showErrorMessage="1" sqref="D79 D82 D149 D152 D155">
      <formula1>"Riesgo de Fraude y/o Corrupción,Riesgo Conflicto de Intereses"</formula1>
    </dataValidation>
    <dataValidation type="list" allowBlank="1" showErrorMessage="1" sqref="K79 K149 K152 K155">
      <formula1>"1.0,2.0,3.0,4.0,5.0"</formula1>
    </dataValidation>
    <dataValidation type="list" allowBlank="1" showErrorMessage="1" sqref="AN79:AN84 AN86:AN87 AN90 AN98:AN99 AN96 AN149:AN157">
      <formula1>"Si,No"</formula1>
    </dataValidation>
    <dataValidation type="list" allowBlank="1" showErrorMessage="1" sqref="AH79:AH84 AH86:AH87 AH90 AH98:AH99 AH96 AH149:AH157">
      <formula1>"Oportuno,Inoportuno"</formula1>
    </dataValidation>
    <dataValidation type="list" allowBlank="1" showErrorMessage="1" sqref="AB79:AB81 AB86:AB87 AB149:AB157">
      <formula1>INDIRECT($AA79)</formula1>
    </dataValidation>
    <dataValidation type="list" allowBlank="1" showErrorMessage="1" sqref="AL79:AL81 AL84 AL86:AL87 AL90 AL98:AL99 AL96 AL149:AL157">
      <formula1>"Confiable,No confiable"</formula1>
    </dataValidation>
    <dataValidation type="list" allowBlank="1" showErrorMessage="1" sqref="E79">
      <formula1>"Ejecucion y Administracion de Procesos,Fraude Externo,Fraude Interno,Fallas Tecnologicas,Relaciones Laborales,Clientes,Productos y Practicas Laborales,Daños Activos Fisicos"</formula1>
    </dataValidation>
    <dataValidation type="list" allowBlank="1" showErrorMessage="1" sqref="AF79:AF87 AF90 AF98:AF99 AF96 AF149:AF157">
      <formula1>"Adecuado,Inadecuado"</formula1>
    </dataValidation>
    <dataValidation type="list" allowBlank="1" showErrorMessage="1" sqref="AY79 AY149 AY152 AY155">
      <formula1>"Reducir,Compartir,Evitar,Mitigar"</formula1>
    </dataValidation>
    <dataValidation type="list" allowBlank="1" showErrorMessage="1" sqref="E149 E152 E155">
      <formula1>"Ejecucion y Administracion de Procesos,Fraude Externo,Fraude Externo,Fallas Tecnologicas,Relaciones Laborales,Clientes,Productos y Practicas Laborales,Daños Activos Fisicos"</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'Codificacion Riesgos'!$C$50:$C$113</xm:f>
          </x14:formula1>
          <xm:sqref>C167:C199 C19:C112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45"/>
  <sheetViews>
    <sheetView workbookViewId="0">
      <selection activeCell="B22" sqref="B22"/>
    </sheetView>
  </sheetViews>
  <sheetFormatPr baseColWidth="10" defaultColWidth="10.7109375" defaultRowHeight="15" x14ac:dyDescent="0.25"/>
  <cols>
    <col min="1" max="1" width="7" style="1" customWidth="1"/>
    <col min="2" max="2" width="133" style="1" customWidth="1"/>
  </cols>
  <sheetData>
    <row r="4" spans="1:2" x14ac:dyDescent="0.25">
      <c r="B4" s="20" t="s">
        <v>1</v>
      </c>
    </row>
    <row r="6" spans="1:2" ht="15.75" thickBot="1" x14ac:dyDescent="0.3"/>
    <row r="7" spans="1:2" ht="15.75" thickBot="1" x14ac:dyDescent="0.3">
      <c r="B7" s="27" t="s">
        <v>2</v>
      </c>
    </row>
    <row r="8" spans="1:2" ht="15.75" thickBot="1" x14ac:dyDescent="0.3">
      <c r="B8" s="27" t="s">
        <v>224</v>
      </c>
    </row>
    <row r="9" spans="1:2" ht="15.75" thickBot="1" x14ac:dyDescent="0.3">
      <c r="B9" s="25" t="s">
        <v>225</v>
      </c>
    </row>
    <row r="10" spans="1:2" ht="15.75" thickBot="1" x14ac:dyDescent="0.3">
      <c r="B10" s="25" t="s">
        <v>226</v>
      </c>
    </row>
    <row r="11" spans="1:2" ht="15.75" thickBot="1" x14ac:dyDescent="0.3">
      <c r="A11" s="3"/>
      <c r="B11" s="2"/>
    </row>
    <row r="12" spans="1:2" ht="15.75" thickBot="1" x14ac:dyDescent="0.3">
      <c r="A12" s="42">
        <v>2</v>
      </c>
      <c r="B12" s="32" t="s">
        <v>222</v>
      </c>
    </row>
    <row r="13" spans="1:2" ht="15.75" thickBot="1" x14ac:dyDescent="0.3">
      <c r="A13" s="42">
        <v>3</v>
      </c>
      <c r="B13" s="32" t="s">
        <v>220</v>
      </c>
    </row>
    <row r="14" spans="1:2" ht="15.75" thickBot="1" x14ac:dyDescent="0.3">
      <c r="A14" s="43">
        <v>4</v>
      </c>
      <c r="B14" s="33" t="s">
        <v>204</v>
      </c>
    </row>
    <row r="15" spans="1:2" ht="30" thickBot="1" x14ac:dyDescent="0.3">
      <c r="A15" s="42">
        <v>5</v>
      </c>
      <c r="B15" s="34" t="s">
        <v>221</v>
      </c>
    </row>
    <row r="16" spans="1:2" ht="15.75" thickBot="1" x14ac:dyDescent="0.3">
      <c r="A16" s="42">
        <v>6</v>
      </c>
      <c r="B16" s="35" t="s">
        <v>228</v>
      </c>
    </row>
    <row r="17" spans="1:2" ht="15.75" thickBot="1" x14ac:dyDescent="0.3">
      <c r="A17" s="42">
        <v>7</v>
      </c>
      <c r="B17" s="35" t="s">
        <v>227</v>
      </c>
    </row>
    <row r="18" spans="1:2" ht="30.75" thickBot="1" x14ac:dyDescent="0.3">
      <c r="A18" s="42">
        <v>8</v>
      </c>
      <c r="B18" s="36" t="s">
        <v>229</v>
      </c>
    </row>
    <row r="19" spans="1:2" ht="18" customHeight="1" thickBot="1" x14ac:dyDescent="0.3">
      <c r="A19" s="42">
        <v>9</v>
      </c>
      <c r="B19" s="33" t="s">
        <v>245</v>
      </c>
    </row>
    <row r="20" spans="1:2" ht="34.5" customHeight="1" thickBot="1" x14ac:dyDescent="0.3">
      <c r="A20" s="42">
        <v>10</v>
      </c>
      <c r="B20" s="32" t="s">
        <v>246</v>
      </c>
    </row>
    <row r="21" spans="1:2" ht="15.75" thickBot="1" x14ac:dyDescent="0.3">
      <c r="A21" s="377">
        <v>11</v>
      </c>
      <c r="B21" s="35" t="s">
        <v>205</v>
      </c>
    </row>
    <row r="22" spans="1:2" ht="227.25" customHeight="1" thickBot="1" x14ac:dyDescent="0.3">
      <c r="A22" s="377"/>
      <c r="B22" s="35"/>
    </row>
    <row r="23" spans="1:2" ht="146.25" thickBot="1" x14ac:dyDescent="0.3">
      <c r="A23" s="42">
        <v>12</v>
      </c>
      <c r="B23" s="37" t="s">
        <v>258</v>
      </c>
    </row>
    <row r="24" spans="1:2" ht="15.75" thickBot="1" x14ac:dyDescent="0.3">
      <c r="A24" s="42"/>
      <c r="B24" s="38" t="s">
        <v>206</v>
      </c>
    </row>
    <row r="25" spans="1:2" ht="72" customHeight="1" thickBot="1" x14ac:dyDescent="0.3">
      <c r="A25" s="42">
        <v>13</v>
      </c>
      <c r="B25" s="63" t="s">
        <v>207</v>
      </c>
    </row>
    <row r="26" spans="1:2" ht="132" customHeight="1" thickBot="1" x14ac:dyDescent="0.3">
      <c r="A26" s="42">
        <v>14</v>
      </c>
      <c r="B26" s="40" t="s">
        <v>208</v>
      </c>
    </row>
    <row r="27" spans="1:2" ht="62.25" customHeight="1" thickBot="1" x14ac:dyDescent="0.3">
      <c r="A27" s="42">
        <v>15</v>
      </c>
      <c r="B27" s="40" t="s">
        <v>260</v>
      </c>
    </row>
    <row r="28" spans="1:2" ht="30.75" thickBot="1" x14ac:dyDescent="0.3">
      <c r="A28" s="42">
        <v>16</v>
      </c>
      <c r="B28" s="39" t="s">
        <v>262</v>
      </c>
    </row>
    <row r="29" spans="1:2" ht="30.75" thickBot="1" x14ac:dyDescent="0.3">
      <c r="A29" s="43">
        <v>17</v>
      </c>
      <c r="B29" s="39" t="s">
        <v>261</v>
      </c>
    </row>
    <row r="30" spans="1:2" ht="35.25" customHeight="1" thickBot="1" x14ac:dyDescent="0.3">
      <c r="A30" s="42">
        <v>18</v>
      </c>
      <c r="B30" s="39" t="s">
        <v>264</v>
      </c>
    </row>
    <row r="31" spans="1:2" ht="30.75" thickBot="1" x14ac:dyDescent="0.3">
      <c r="A31" s="42">
        <v>19</v>
      </c>
      <c r="B31" s="39" t="s">
        <v>263</v>
      </c>
    </row>
    <row r="32" spans="1:2" ht="30.75" thickBot="1" x14ac:dyDescent="0.3">
      <c r="A32" s="42">
        <v>20</v>
      </c>
      <c r="B32" s="39" t="s">
        <v>265</v>
      </c>
    </row>
    <row r="33" spans="1:2" ht="30.75" thickBot="1" x14ac:dyDescent="0.3">
      <c r="A33" s="42">
        <v>21</v>
      </c>
      <c r="B33" s="39" t="s">
        <v>218</v>
      </c>
    </row>
    <row r="34" spans="1:2" ht="30.75" thickBot="1" x14ac:dyDescent="0.3">
      <c r="A34" s="42">
        <v>22</v>
      </c>
      <c r="B34" s="39" t="s">
        <v>266</v>
      </c>
    </row>
    <row r="35" spans="1:2" ht="33" customHeight="1" thickBot="1" x14ac:dyDescent="0.3">
      <c r="A35" s="42">
        <v>23</v>
      </c>
      <c r="B35" s="41" t="s">
        <v>219</v>
      </c>
    </row>
    <row r="36" spans="1:2" ht="30.75" thickBot="1" x14ac:dyDescent="0.3">
      <c r="A36" s="42">
        <v>24</v>
      </c>
      <c r="B36" s="39" t="s">
        <v>216</v>
      </c>
    </row>
    <row r="37" spans="1:2" ht="30.75" thickBot="1" x14ac:dyDescent="0.3">
      <c r="A37" s="42">
        <v>25</v>
      </c>
      <c r="B37" s="39" t="s">
        <v>217</v>
      </c>
    </row>
    <row r="38" spans="1:2" ht="15.75" thickBot="1" x14ac:dyDescent="0.3">
      <c r="A38" s="42">
        <v>26</v>
      </c>
      <c r="B38" s="35" t="s">
        <v>215</v>
      </c>
    </row>
    <row r="39" spans="1:2" ht="224.25" thickBot="1" x14ac:dyDescent="0.3">
      <c r="A39" s="42">
        <v>27</v>
      </c>
      <c r="B39" s="39" t="s">
        <v>223</v>
      </c>
    </row>
    <row r="40" spans="1:2" ht="38.25" customHeight="1" thickBot="1" x14ac:dyDescent="0.3">
      <c r="A40" s="42">
        <v>28</v>
      </c>
      <c r="B40" s="39" t="s">
        <v>209</v>
      </c>
    </row>
    <row r="41" spans="1:2" ht="32.25" customHeight="1" thickBot="1" x14ac:dyDescent="0.3">
      <c r="A41" s="42">
        <v>29</v>
      </c>
      <c r="B41" s="39" t="s">
        <v>210</v>
      </c>
    </row>
    <row r="42" spans="1:2" ht="15.75" thickBot="1" x14ac:dyDescent="0.3">
      <c r="A42" s="43">
        <v>30</v>
      </c>
      <c r="B42" s="35" t="s">
        <v>211</v>
      </c>
    </row>
    <row r="43" spans="1:2" ht="15.75" thickBot="1" x14ac:dyDescent="0.3">
      <c r="A43" s="42">
        <v>31</v>
      </c>
      <c r="B43" s="35" t="s">
        <v>212</v>
      </c>
    </row>
    <row r="44" spans="1:2" ht="30.75" thickBot="1" x14ac:dyDescent="0.3">
      <c r="A44" s="42">
        <v>32</v>
      </c>
      <c r="B44" s="39" t="s">
        <v>213</v>
      </c>
    </row>
    <row r="45" spans="1:2" ht="15.75" thickBot="1" x14ac:dyDescent="0.3">
      <c r="A45" s="43">
        <v>33</v>
      </c>
      <c r="B45" s="35" t="s">
        <v>214</v>
      </c>
    </row>
  </sheetData>
  <sheetProtection algorithmName="SHA-512" hashValue="HqV73jfB5ZrxIiFp+GUwccln4VEVPpnUKTXhP3Dc4l6qweI/G0PVfxgJ2yuRVqihOpM+T8lFKYSiI0Vu9++yag==" saltValue="G0e+Uyc3m9mWu3Cwoq0vcQ==" spinCount="100000" sheet="1"/>
  <mergeCells count="1">
    <mergeCell ref="A21:A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13"/>
  <sheetViews>
    <sheetView topLeftCell="A22" workbookViewId="0">
      <selection activeCell="C50" sqref="C50"/>
    </sheetView>
  </sheetViews>
  <sheetFormatPr baseColWidth="10" defaultColWidth="10.7109375" defaultRowHeight="15" x14ac:dyDescent="0.25"/>
  <cols>
    <col min="2" max="2" width="28.28515625" customWidth="1"/>
    <col min="3" max="3" width="61.28515625" style="1" customWidth="1"/>
    <col min="4" max="4" width="10.7109375" style="1"/>
    <col min="7" max="7" width="39.140625" style="1" bestFit="1" customWidth="1"/>
    <col min="8" max="8" width="10.7109375" style="22"/>
  </cols>
  <sheetData>
    <row r="3" spans="2:8" x14ac:dyDescent="0.25">
      <c r="C3" s="1" t="s">
        <v>80</v>
      </c>
      <c r="G3" s="1" t="s">
        <v>81</v>
      </c>
    </row>
    <row r="4" spans="2:8" ht="15.75" thickBot="1" x14ac:dyDescent="0.3"/>
    <row r="5" spans="2:8" ht="15.75" thickBot="1" x14ac:dyDescent="0.3">
      <c r="C5" s="23" t="s">
        <v>82</v>
      </c>
      <c r="D5" s="23" t="s">
        <v>72</v>
      </c>
      <c r="G5" s="23" t="s">
        <v>83</v>
      </c>
      <c r="H5" s="23" t="s">
        <v>72</v>
      </c>
    </row>
    <row r="6" spans="2:8" ht="15.75" thickBot="1" x14ac:dyDescent="0.3">
      <c r="B6" s="24"/>
      <c r="C6" s="25" t="s">
        <v>84</v>
      </c>
      <c r="D6" s="26" t="s">
        <v>85</v>
      </c>
      <c r="G6" s="27" t="s">
        <v>86</v>
      </c>
      <c r="H6" s="26" t="s">
        <v>87</v>
      </c>
    </row>
    <row r="7" spans="2:8" ht="15.75" thickBot="1" x14ac:dyDescent="0.3">
      <c r="B7" s="24"/>
      <c r="C7" s="25" t="s">
        <v>88</v>
      </c>
      <c r="D7" s="26" t="s">
        <v>89</v>
      </c>
      <c r="G7" s="27" t="s">
        <v>90</v>
      </c>
      <c r="H7" s="26" t="s">
        <v>91</v>
      </c>
    </row>
    <row r="8" spans="2:8" ht="15.75" thickBot="1" x14ac:dyDescent="0.3">
      <c r="B8" s="24"/>
      <c r="C8" s="25" t="s">
        <v>92</v>
      </c>
      <c r="D8" s="26" t="s">
        <v>93</v>
      </c>
    </row>
    <row r="9" spans="2:8" ht="15.75" thickBot="1" x14ac:dyDescent="0.3">
      <c r="B9" s="24"/>
      <c r="C9" s="25" t="s">
        <v>94</v>
      </c>
      <c r="D9" s="26" t="s">
        <v>95</v>
      </c>
    </row>
    <row r="10" spans="2:8" ht="15.75" thickBot="1" x14ac:dyDescent="0.3">
      <c r="B10" s="24"/>
      <c r="C10" s="25" t="s">
        <v>96</v>
      </c>
      <c r="D10" s="26" t="s">
        <v>97</v>
      </c>
      <c r="G10" s="1" t="s">
        <v>98</v>
      </c>
    </row>
    <row r="11" spans="2:8" ht="15.75" thickBot="1" x14ac:dyDescent="0.3">
      <c r="B11" s="24"/>
      <c r="C11" s="25" t="s">
        <v>99</v>
      </c>
      <c r="D11" s="26" t="s">
        <v>100</v>
      </c>
    </row>
    <row r="12" spans="2:8" ht="15.75" thickBot="1" x14ac:dyDescent="0.3">
      <c r="B12" s="24"/>
      <c r="C12" s="25" t="s">
        <v>101</v>
      </c>
      <c r="D12" s="28" t="s">
        <v>102</v>
      </c>
    </row>
    <row r="13" spans="2:8" ht="15.75" thickBot="1" x14ac:dyDescent="0.3">
      <c r="C13" s="27" t="s">
        <v>103</v>
      </c>
      <c r="D13" s="26" t="s">
        <v>104</v>
      </c>
    </row>
    <row r="14" spans="2:8" ht="15.75" thickBot="1" x14ac:dyDescent="0.3">
      <c r="C14" s="27" t="s">
        <v>105</v>
      </c>
      <c r="D14" s="26" t="s">
        <v>106</v>
      </c>
    </row>
    <row r="15" spans="2:8" ht="15.75" thickBot="1" x14ac:dyDescent="0.3">
      <c r="C15" s="27" t="s">
        <v>107</v>
      </c>
      <c r="D15" s="26" t="s">
        <v>108</v>
      </c>
      <c r="G15" s="29" t="s">
        <v>109</v>
      </c>
    </row>
    <row r="16" spans="2:8" ht="15.75" thickBot="1" x14ac:dyDescent="0.3">
      <c r="B16" s="25"/>
      <c r="C16" s="25" t="s">
        <v>110</v>
      </c>
      <c r="D16" s="21" t="s">
        <v>111</v>
      </c>
      <c r="G16" s="1" t="s">
        <v>112</v>
      </c>
    </row>
    <row r="17" spans="3:7" ht="15.75" thickBot="1" x14ac:dyDescent="0.3">
      <c r="C17" s="27" t="s">
        <v>113</v>
      </c>
      <c r="D17" s="26" t="s">
        <v>114</v>
      </c>
    </row>
    <row r="18" spans="3:7" ht="15.75" thickBot="1" x14ac:dyDescent="0.3">
      <c r="C18" s="27" t="s">
        <v>115</v>
      </c>
      <c r="D18" s="26" t="s">
        <v>116</v>
      </c>
      <c r="G18" s="1" t="s">
        <v>117</v>
      </c>
    </row>
    <row r="19" spans="3:7" ht="15.75" thickBot="1" x14ac:dyDescent="0.3">
      <c r="C19" s="27" t="s">
        <v>118</v>
      </c>
      <c r="D19" s="26" t="s">
        <v>119</v>
      </c>
    </row>
    <row r="20" spans="3:7" ht="15.75" thickBot="1" x14ac:dyDescent="0.3">
      <c r="C20" s="27" t="s">
        <v>120</v>
      </c>
      <c r="D20" s="26" t="s">
        <v>121</v>
      </c>
    </row>
    <row r="21" spans="3:7" ht="15.75" thickBot="1" x14ac:dyDescent="0.3">
      <c r="C21" s="25" t="s">
        <v>122</v>
      </c>
      <c r="D21" s="21" t="s">
        <v>123</v>
      </c>
    </row>
    <row r="22" spans="3:7" ht="15.75" thickBot="1" x14ac:dyDescent="0.3">
      <c r="C22" s="27" t="s">
        <v>124</v>
      </c>
      <c r="D22" s="26" t="s">
        <v>125</v>
      </c>
    </row>
    <row r="23" spans="3:7" ht="15.75" thickBot="1" x14ac:dyDescent="0.3">
      <c r="C23" s="25" t="s">
        <v>126</v>
      </c>
      <c r="D23" s="21" t="s">
        <v>127</v>
      </c>
    </row>
    <row r="24" spans="3:7" ht="15.75" thickBot="1" x14ac:dyDescent="0.3">
      <c r="C24" s="27" t="s">
        <v>128</v>
      </c>
      <c r="D24" s="26" t="s">
        <v>129</v>
      </c>
    </row>
    <row r="25" spans="3:7" ht="15.75" thickBot="1" x14ac:dyDescent="0.3">
      <c r="C25" s="27" t="s">
        <v>130</v>
      </c>
      <c r="D25" s="30" t="s">
        <v>131</v>
      </c>
    </row>
    <row r="26" spans="3:7" ht="15.75" thickBot="1" x14ac:dyDescent="0.3">
      <c r="C26" s="25" t="s">
        <v>132</v>
      </c>
      <c r="D26" s="21" t="s">
        <v>133</v>
      </c>
    </row>
    <row r="27" spans="3:7" ht="15.75" thickBot="1" x14ac:dyDescent="0.3">
      <c r="C27" s="27" t="s">
        <v>134</v>
      </c>
      <c r="D27" s="26" t="s">
        <v>135</v>
      </c>
    </row>
    <row r="28" spans="3:7" ht="15.75" thickBot="1" x14ac:dyDescent="0.3">
      <c r="C28" s="27" t="s">
        <v>136</v>
      </c>
      <c r="D28" s="26" t="s">
        <v>137</v>
      </c>
    </row>
    <row r="29" spans="3:7" ht="15.75" thickBot="1" x14ac:dyDescent="0.3">
      <c r="C29" s="25" t="s">
        <v>138</v>
      </c>
      <c r="D29" s="21" t="s">
        <v>139</v>
      </c>
    </row>
    <row r="30" spans="3:7" ht="15.75" thickBot="1" x14ac:dyDescent="0.3">
      <c r="C30" s="27" t="s">
        <v>140</v>
      </c>
      <c r="D30" s="26" t="s">
        <v>141</v>
      </c>
    </row>
    <row r="31" spans="3:7" ht="15.75" thickBot="1" x14ac:dyDescent="0.3">
      <c r="C31" s="27" t="s">
        <v>142</v>
      </c>
      <c r="D31" s="26" t="s">
        <v>143</v>
      </c>
    </row>
    <row r="32" spans="3:7" ht="15.75" thickBot="1" x14ac:dyDescent="0.3">
      <c r="C32" s="27" t="s">
        <v>144</v>
      </c>
      <c r="D32" s="26" t="s">
        <v>145</v>
      </c>
    </row>
    <row r="33" spans="3:4" ht="15.75" thickBot="1" x14ac:dyDescent="0.3">
      <c r="C33" s="25" t="s">
        <v>146</v>
      </c>
      <c r="D33" s="28" t="s">
        <v>147</v>
      </c>
    </row>
    <row r="34" spans="3:4" ht="15.75" thickBot="1" x14ac:dyDescent="0.3">
      <c r="C34" s="27" t="s">
        <v>148</v>
      </c>
      <c r="D34" s="26" t="s">
        <v>149</v>
      </c>
    </row>
    <row r="35" spans="3:4" ht="15.75" thickBot="1" x14ac:dyDescent="0.3">
      <c r="C35" s="25" t="s">
        <v>150</v>
      </c>
      <c r="D35" s="21" t="s">
        <v>151</v>
      </c>
    </row>
    <row r="36" spans="3:4" ht="15.75" thickBot="1" x14ac:dyDescent="0.3">
      <c r="C36" s="27" t="s">
        <v>152</v>
      </c>
      <c r="D36" s="26" t="s">
        <v>153</v>
      </c>
    </row>
    <row r="37" spans="3:4" ht="15.75" thickBot="1" x14ac:dyDescent="0.3">
      <c r="C37" s="27" t="s">
        <v>154</v>
      </c>
      <c r="D37" s="26" t="s">
        <v>155</v>
      </c>
    </row>
    <row r="38" spans="3:4" ht="15.75" thickBot="1" x14ac:dyDescent="0.3">
      <c r="C38" s="27" t="s">
        <v>156</v>
      </c>
      <c r="D38" s="26" t="s">
        <v>157</v>
      </c>
    </row>
    <row r="39" spans="3:4" ht="15.75" thickBot="1" x14ac:dyDescent="0.3">
      <c r="C39" s="27" t="s">
        <v>158</v>
      </c>
      <c r="D39" s="26" t="s">
        <v>159</v>
      </c>
    </row>
    <row r="40" spans="3:4" ht="15.75" thickBot="1" x14ac:dyDescent="0.3">
      <c r="C40" s="25" t="s">
        <v>160</v>
      </c>
      <c r="D40" s="21" t="s">
        <v>161</v>
      </c>
    </row>
    <row r="41" spans="3:4" ht="15.75" thickBot="1" x14ac:dyDescent="0.3">
      <c r="C41" s="27" t="s">
        <v>162</v>
      </c>
      <c r="D41" s="26" t="s">
        <v>163</v>
      </c>
    </row>
    <row r="42" spans="3:4" ht="15.75" thickBot="1" x14ac:dyDescent="0.3">
      <c r="C42" s="25" t="s">
        <v>164</v>
      </c>
      <c r="D42" s="21" t="s">
        <v>165</v>
      </c>
    </row>
    <row r="43" spans="3:4" ht="15.75" thickBot="1" x14ac:dyDescent="0.3">
      <c r="C43" s="27" t="s">
        <v>166</v>
      </c>
      <c r="D43" s="26" t="s">
        <v>167</v>
      </c>
    </row>
    <row r="44" spans="3:4" ht="15.75" thickBot="1" x14ac:dyDescent="0.3">
      <c r="C44" s="27" t="s">
        <v>168</v>
      </c>
      <c r="D44" s="26" t="s">
        <v>169</v>
      </c>
    </row>
    <row r="45" spans="3:4" ht="15.75" thickBot="1" x14ac:dyDescent="0.3">
      <c r="C45" s="27" t="s">
        <v>170</v>
      </c>
      <c r="D45" s="26" t="s">
        <v>171</v>
      </c>
    </row>
    <row r="46" spans="3:4" ht="15.75" thickBot="1" x14ac:dyDescent="0.3">
      <c r="C46" s="27" t="s">
        <v>172</v>
      </c>
      <c r="D46" s="26" t="s">
        <v>173</v>
      </c>
    </row>
    <row r="49" spans="3:4" ht="15.75" thickBot="1" x14ac:dyDescent="0.3"/>
    <row r="50" spans="3:4" x14ac:dyDescent="0.25">
      <c r="C50" s="83" t="s">
        <v>617</v>
      </c>
      <c r="D50" s="89" t="s">
        <v>560</v>
      </c>
    </row>
    <row r="51" spans="3:4" x14ac:dyDescent="0.25">
      <c r="C51" s="84" t="s">
        <v>618</v>
      </c>
      <c r="D51" s="87" t="s">
        <v>561</v>
      </c>
    </row>
    <row r="52" spans="3:4" x14ac:dyDescent="0.25">
      <c r="C52" s="84" t="s">
        <v>144</v>
      </c>
      <c r="D52" s="87" t="s">
        <v>562</v>
      </c>
    </row>
    <row r="53" spans="3:4" x14ac:dyDescent="0.25">
      <c r="C53" s="84" t="s">
        <v>366</v>
      </c>
      <c r="D53" s="87" t="s">
        <v>563</v>
      </c>
    </row>
    <row r="54" spans="3:4" x14ac:dyDescent="0.25">
      <c r="C54" s="84" t="s">
        <v>627</v>
      </c>
      <c r="D54" s="87" t="s">
        <v>564</v>
      </c>
    </row>
    <row r="55" spans="3:4" x14ac:dyDescent="0.25">
      <c r="C55" s="84" t="s">
        <v>532</v>
      </c>
      <c r="D55" s="86" t="s">
        <v>565</v>
      </c>
    </row>
    <row r="56" spans="3:4" x14ac:dyDescent="0.25">
      <c r="C56" s="84" t="s">
        <v>130</v>
      </c>
      <c r="D56" s="86" t="s">
        <v>131</v>
      </c>
    </row>
    <row r="57" spans="3:4" x14ac:dyDescent="0.25">
      <c r="C57" s="84" t="s">
        <v>533</v>
      </c>
      <c r="D57" s="86" t="s">
        <v>566</v>
      </c>
    </row>
    <row r="58" spans="3:4" x14ac:dyDescent="0.25">
      <c r="C58" s="84" t="s">
        <v>534</v>
      </c>
      <c r="D58" s="86" t="s">
        <v>567</v>
      </c>
    </row>
    <row r="59" spans="3:4" x14ac:dyDescent="0.25">
      <c r="C59" s="84" t="s">
        <v>619</v>
      </c>
      <c r="D59" s="86" t="s">
        <v>568</v>
      </c>
    </row>
    <row r="60" spans="3:4" x14ac:dyDescent="0.25">
      <c r="C60" s="84" t="s">
        <v>535</v>
      </c>
      <c r="D60" s="86" t="s">
        <v>569</v>
      </c>
    </row>
    <row r="61" spans="3:4" x14ac:dyDescent="0.25">
      <c r="C61" s="84" t="s">
        <v>439</v>
      </c>
      <c r="D61" s="86" t="s">
        <v>452</v>
      </c>
    </row>
    <row r="62" spans="3:4" x14ac:dyDescent="0.25">
      <c r="C62" s="84" t="s">
        <v>152</v>
      </c>
      <c r="D62" s="86" t="s">
        <v>570</v>
      </c>
    </row>
    <row r="63" spans="3:4" x14ac:dyDescent="0.25">
      <c r="C63" s="84" t="s">
        <v>154</v>
      </c>
      <c r="D63" s="86" t="s">
        <v>571</v>
      </c>
    </row>
    <row r="64" spans="3:4" x14ac:dyDescent="0.25">
      <c r="C64" s="84" t="s">
        <v>156</v>
      </c>
      <c r="D64" s="86" t="s">
        <v>572</v>
      </c>
    </row>
    <row r="65" spans="3:4" x14ac:dyDescent="0.25">
      <c r="C65" s="84" t="s">
        <v>158</v>
      </c>
      <c r="D65" s="86" t="s">
        <v>573</v>
      </c>
    </row>
    <row r="66" spans="3:4" x14ac:dyDescent="0.25">
      <c r="C66" s="84" t="s">
        <v>443</v>
      </c>
      <c r="D66" s="86" t="s">
        <v>574</v>
      </c>
    </row>
    <row r="67" spans="3:4" x14ac:dyDescent="0.25">
      <c r="C67" s="84" t="s">
        <v>536</v>
      </c>
      <c r="D67" s="86" t="s">
        <v>575</v>
      </c>
    </row>
    <row r="68" spans="3:4" x14ac:dyDescent="0.25">
      <c r="C68" s="84" t="s">
        <v>445</v>
      </c>
      <c r="D68" s="86" t="s">
        <v>95</v>
      </c>
    </row>
    <row r="69" spans="3:4" x14ac:dyDescent="0.25">
      <c r="C69" s="84" t="s">
        <v>537</v>
      </c>
      <c r="D69" s="86" t="s">
        <v>576</v>
      </c>
    </row>
    <row r="70" spans="3:4" x14ac:dyDescent="0.25">
      <c r="C70" s="84" t="s">
        <v>446</v>
      </c>
      <c r="D70" s="86" t="s">
        <v>577</v>
      </c>
    </row>
    <row r="71" spans="3:4" x14ac:dyDescent="0.25">
      <c r="C71" s="84" t="s">
        <v>538</v>
      </c>
      <c r="D71" s="86" t="s">
        <v>578</v>
      </c>
    </row>
    <row r="72" spans="3:4" x14ac:dyDescent="0.25">
      <c r="C72" s="84" t="s">
        <v>620</v>
      </c>
      <c r="D72" s="86" t="s">
        <v>560</v>
      </c>
    </row>
    <row r="73" spans="3:4" x14ac:dyDescent="0.25">
      <c r="C73" s="84" t="s">
        <v>539</v>
      </c>
      <c r="D73" s="86" t="s">
        <v>579</v>
      </c>
    </row>
    <row r="74" spans="3:4" x14ac:dyDescent="0.25">
      <c r="C74" s="84" t="s">
        <v>540</v>
      </c>
      <c r="D74" s="86" t="s">
        <v>580</v>
      </c>
    </row>
    <row r="75" spans="3:4" x14ac:dyDescent="0.25">
      <c r="C75" s="84" t="s">
        <v>621</v>
      </c>
      <c r="D75" s="87" t="s">
        <v>581</v>
      </c>
    </row>
    <row r="76" spans="3:4" x14ac:dyDescent="0.25">
      <c r="C76" s="84" t="s">
        <v>541</v>
      </c>
      <c r="D76" s="86" t="s">
        <v>582</v>
      </c>
    </row>
    <row r="77" spans="3:4" x14ac:dyDescent="0.25">
      <c r="C77" s="84" t="s">
        <v>542</v>
      </c>
      <c r="D77" s="86" t="s">
        <v>583</v>
      </c>
    </row>
    <row r="78" spans="3:4" x14ac:dyDescent="0.25">
      <c r="C78" s="84" t="s">
        <v>543</v>
      </c>
      <c r="D78" s="86" t="s">
        <v>584</v>
      </c>
    </row>
    <row r="79" spans="3:4" x14ac:dyDescent="0.25">
      <c r="C79" s="84" t="s">
        <v>544</v>
      </c>
      <c r="D79" s="87" t="s">
        <v>585</v>
      </c>
    </row>
    <row r="80" spans="3:4" x14ac:dyDescent="0.25">
      <c r="C80" s="84" t="s">
        <v>545</v>
      </c>
      <c r="D80" s="86" t="s">
        <v>586</v>
      </c>
    </row>
    <row r="81" spans="3:4" x14ac:dyDescent="0.25">
      <c r="C81" s="84" t="s">
        <v>622</v>
      </c>
      <c r="D81" s="86" t="s">
        <v>587</v>
      </c>
    </row>
    <row r="82" spans="3:4" x14ac:dyDescent="0.25">
      <c r="C82" s="84" t="s">
        <v>417</v>
      </c>
      <c r="D82" s="86" t="s">
        <v>588</v>
      </c>
    </row>
    <row r="83" spans="3:4" x14ac:dyDescent="0.25">
      <c r="C83" s="84" t="s">
        <v>623</v>
      </c>
      <c r="D83" s="86" t="s">
        <v>589</v>
      </c>
    </row>
    <row r="84" spans="3:4" x14ac:dyDescent="0.25">
      <c r="C84" s="84" t="s">
        <v>546</v>
      </c>
      <c r="D84" s="87" t="s">
        <v>590</v>
      </c>
    </row>
    <row r="85" spans="3:4" x14ac:dyDescent="0.25">
      <c r="C85" s="84" t="s">
        <v>372</v>
      </c>
      <c r="D85" s="87" t="s">
        <v>591</v>
      </c>
    </row>
    <row r="86" spans="3:4" x14ac:dyDescent="0.25">
      <c r="C86" s="84" t="s">
        <v>547</v>
      </c>
      <c r="D86" s="86" t="s">
        <v>592</v>
      </c>
    </row>
    <row r="87" spans="3:4" x14ac:dyDescent="0.25">
      <c r="C87" s="84" t="s">
        <v>382</v>
      </c>
      <c r="D87" s="86" t="s">
        <v>593</v>
      </c>
    </row>
    <row r="88" spans="3:4" x14ac:dyDescent="0.25">
      <c r="C88" s="84" t="s">
        <v>383</v>
      </c>
      <c r="D88" s="86" t="s">
        <v>594</v>
      </c>
    </row>
    <row r="89" spans="3:4" x14ac:dyDescent="0.25">
      <c r="C89" s="84" t="s">
        <v>384</v>
      </c>
      <c r="D89" s="86" t="s">
        <v>595</v>
      </c>
    </row>
    <row r="90" spans="3:4" x14ac:dyDescent="0.25">
      <c r="C90" s="84" t="s">
        <v>385</v>
      </c>
      <c r="D90" s="86" t="s">
        <v>596</v>
      </c>
    </row>
    <row r="91" spans="3:4" x14ac:dyDescent="0.25">
      <c r="C91" s="84" t="s">
        <v>548</v>
      </c>
      <c r="D91" s="86" t="s">
        <v>597</v>
      </c>
    </row>
    <row r="92" spans="3:4" x14ac:dyDescent="0.25">
      <c r="C92" s="84" t="s">
        <v>549</v>
      </c>
      <c r="D92" s="86" t="s">
        <v>598</v>
      </c>
    </row>
    <row r="93" spans="3:4" x14ac:dyDescent="0.25">
      <c r="C93" s="84" t="s">
        <v>624</v>
      </c>
      <c r="D93" s="86" t="s">
        <v>599</v>
      </c>
    </row>
    <row r="94" spans="3:4" x14ac:dyDescent="0.25">
      <c r="C94" s="84" t="s">
        <v>134</v>
      </c>
      <c r="D94" s="87" t="s">
        <v>600</v>
      </c>
    </row>
    <row r="95" spans="3:4" x14ac:dyDescent="0.25">
      <c r="C95" s="84" t="s">
        <v>361</v>
      </c>
      <c r="D95" s="87" t="s">
        <v>601</v>
      </c>
    </row>
    <row r="96" spans="3:4" x14ac:dyDescent="0.25">
      <c r="C96" s="84" t="s">
        <v>550</v>
      </c>
      <c r="D96" s="86" t="s">
        <v>583</v>
      </c>
    </row>
    <row r="97" spans="3:4" x14ac:dyDescent="0.25">
      <c r="C97" s="84" t="s">
        <v>625</v>
      </c>
      <c r="D97" s="86" t="s">
        <v>602</v>
      </c>
    </row>
    <row r="98" spans="3:4" x14ac:dyDescent="0.25">
      <c r="C98" s="84" t="s">
        <v>378</v>
      </c>
      <c r="D98" s="87" t="s">
        <v>603</v>
      </c>
    </row>
    <row r="99" spans="3:4" x14ac:dyDescent="0.25">
      <c r="C99" s="84" t="s">
        <v>551</v>
      </c>
      <c r="D99" s="86" t="s">
        <v>604</v>
      </c>
    </row>
    <row r="100" spans="3:4" x14ac:dyDescent="0.25">
      <c r="C100" s="84" t="s">
        <v>391</v>
      </c>
      <c r="D100" s="86" t="s">
        <v>605</v>
      </c>
    </row>
    <row r="101" spans="3:4" x14ac:dyDescent="0.25">
      <c r="C101" s="84" t="s">
        <v>170</v>
      </c>
      <c r="D101" s="86" t="s">
        <v>149</v>
      </c>
    </row>
    <row r="102" spans="3:4" x14ac:dyDescent="0.25">
      <c r="C102" s="84" t="s">
        <v>626</v>
      </c>
      <c r="D102" s="86" t="s">
        <v>606</v>
      </c>
    </row>
    <row r="103" spans="3:4" x14ac:dyDescent="0.25">
      <c r="C103" s="84" t="s">
        <v>552</v>
      </c>
      <c r="D103" s="86" t="s">
        <v>607</v>
      </c>
    </row>
    <row r="104" spans="3:4" x14ac:dyDescent="0.25">
      <c r="C104" s="84" t="s">
        <v>553</v>
      </c>
      <c r="D104" s="87" t="s">
        <v>608</v>
      </c>
    </row>
    <row r="105" spans="3:4" x14ac:dyDescent="0.25">
      <c r="C105" s="84" t="s">
        <v>554</v>
      </c>
      <c r="D105" s="86" t="s">
        <v>609</v>
      </c>
    </row>
    <row r="106" spans="3:4" x14ac:dyDescent="0.25">
      <c r="C106" s="84" t="s">
        <v>555</v>
      </c>
      <c r="D106" s="86" t="s">
        <v>610</v>
      </c>
    </row>
    <row r="107" spans="3:4" x14ac:dyDescent="0.25">
      <c r="C107" s="84" t="s">
        <v>370</v>
      </c>
      <c r="D107" s="86" t="s">
        <v>611</v>
      </c>
    </row>
    <row r="108" spans="3:4" x14ac:dyDescent="0.25">
      <c r="C108" s="84" t="s">
        <v>556</v>
      </c>
      <c r="D108" s="86" t="s">
        <v>612</v>
      </c>
    </row>
    <row r="109" spans="3:4" x14ac:dyDescent="0.25">
      <c r="C109" s="84" t="s">
        <v>557</v>
      </c>
      <c r="D109" s="87" t="s">
        <v>613</v>
      </c>
    </row>
    <row r="110" spans="3:4" ht="15.75" thickBot="1" x14ac:dyDescent="0.3">
      <c r="C110" s="84" t="s">
        <v>379</v>
      </c>
      <c r="D110" s="88" t="s">
        <v>614</v>
      </c>
    </row>
    <row r="111" spans="3:4" x14ac:dyDescent="0.25">
      <c r="C111" s="84" t="s">
        <v>558</v>
      </c>
      <c r="D111" s="86" t="s">
        <v>615</v>
      </c>
    </row>
    <row r="112" spans="3:4" x14ac:dyDescent="0.25">
      <c r="C112" s="84" t="s">
        <v>559</v>
      </c>
      <c r="D112" s="86" t="s">
        <v>616</v>
      </c>
    </row>
    <row r="113" spans="3:4" ht="15.75" thickBot="1" x14ac:dyDescent="0.3">
      <c r="C113" s="85" t="s">
        <v>148</v>
      </c>
      <c r="D113" s="88" t="s">
        <v>149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11"/>
  <sheetViews>
    <sheetView topLeftCell="A3" zoomScaleNormal="100" workbookViewId="0">
      <selection activeCell="D5" sqref="D5"/>
    </sheetView>
  </sheetViews>
  <sheetFormatPr baseColWidth="10" defaultColWidth="10.7109375" defaultRowHeight="15" x14ac:dyDescent="0.25"/>
  <cols>
    <col min="2" max="2" width="23.28515625" customWidth="1"/>
    <col min="3" max="3" width="61.28515625" customWidth="1"/>
  </cols>
  <sheetData>
    <row r="5" spans="2:3" ht="63.75" customHeight="1" x14ac:dyDescent="0.25">
      <c r="B5" s="18" t="s">
        <v>45</v>
      </c>
      <c r="C5" s="17" t="s">
        <v>46</v>
      </c>
    </row>
    <row r="6" spans="2:3" ht="52.5" customHeight="1" x14ac:dyDescent="0.25">
      <c r="B6" s="18" t="s">
        <v>47</v>
      </c>
      <c r="C6" s="17" t="s">
        <v>48</v>
      </c>
    </row>
    <row r="7" spans="2:3" ht="116.25" customHeight="1" x14ac:dyDescent="0.25">
      <c r="B7" s="18" t="s">
        <v>49</v>
      </c>
      <c r="C7" s="17" t="s">
        <v>50</v>
      </c>
    </row>
    <row r="8" spans="2:3" ht="54.75" customHeight="1" x14ac:dyDescent="0.25">
      <c r="B8" s="18" t="s">
        <v>51</v>
      </c>
      <c r="C8" s="17" t="s">
        <v>52</v>
      </c>
    </row>
    <row r="9" spans="2:3" ht="75.75" customHeight="1" x14ac:dyDescent="0.25">
      <c r="B9" s="18" t="s">
        <v>53</v>
      </c>
      <c r="C9" s="17" t="s">
        <v>54</v>
      </c>
    </row>
    <row r="10" spans="2:3" ht="61.5" customHeight="1" x14ac:dyDescent="0.25">
      <c r="B10" s="18" t="s">
        <v>55</v>
      </c>
      <c r="C10" s="17" t="s">
        <v>56</v>
      </c>
    </row>
    <row r="11" spans="2:3" ht="80.25" customHeight="1" x14ac:dyDescent="0.25">
      <c r="B11" s="18" t="s">
        <v>57</v>
      </c>
      <c r="C11" s="17" t="s">
        <v>58</v>
      </c>
    </row>
  </sheetData>
  <sheetProtection algorithmName="SHA-512" hashValue="OayjeUB3cC70sZXtrAB4Y1/CWkHIgnAyN80LiqLdxpffI8zCEYedq5TwUbG5gi6NLUudUgABAqpvnJqtop8zYg==" saltValue="DTnboHYCHw8lQ/hRFp7RIw==" spinCount="100000" sheet="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
  <sheetViews>
    <sheetView workbookViewId="0">
      <selection activeCell="B8" sqref="B8"/>
    </sheetView>
  </sheetViews>
  <sheetFormatPr baseColWidth="10" defaultColWidth="10.7109375" defaultRowHeight="15" x14ac:dyDescent="0.25"/>
  <cols>
    <col min="2" max="2" width="21.28515625" customWidth="1"/>
    <col min="3" max="3" width="49.5703125" bestFit="1" customWidth="1"/>
    <col min="4" max="4" width="26.85546875" customWidth="1"/>
    <col min="5" max="5" width="23" customWidth="1"/>
  </cols>
  <sheetData>
    <row r="2" spans="2:5" x14ac:dyDescent="0.25">
      <c r="B2" s="378" t="s">
        <v>17</v>
      </c>
      <c r="C2" s="378"/>
      <c r="D2" s="44"/>
    </row>
    <row r="4" spans="2:5" ht="15.75" thickBot="1" x14ac:dyDescent="0.3"/>
    <row r="5" spans="2:5" ht="24" thickBot="1" x14ac:dyDescent="0.3">
      <c r="B5" s="4"/>
      <c r="C5" s="45" t="s">
        <v>18</v>
      </c>
      <c r="D5" s="45" t="s">
        <v>34</v>
      </c>
      <c r="E5" s="45" t="s">
        <v>15</v>
      </c>
    </row>
    <row r="6" spans="2:5" ht="29.25" thickBot="1" x14ac:dyDescent="0.3">
      <c r="B6" s="57" t="s">
        <v>231</v>
      </c>
      <c r="C6" s="58" t="s">
        <v>230</v>
      </c>
      <c r="D6" s="58" t="s">
        <v>240</v>
      </c>
      <c r="E6" s="59">
        <v>0.2</v>
      </c>
    </row>
    <row r="7" spans="2:5" ht="29.25" thickBot="1" x14ac:dyDescent="0.3">
      <c r="B7" s="60" t="s">
        <v>232</v>
      </c>
      <c r="C7" s="58" t="s">
        <v>236</v>
      </c>
      <c r="D7" s="58" t="s">
        <v>241</v>
      </c>
      <c r="E7" s="59">
        <v>0.4</v>
      </c>
    </row>
    <row r="8" spans="2:5" ht="29.25" thickBot="1" x14ac:dyDescent="0.3">
      <c r="B8" s="61" t="s">
        <v>233</v>
      </c>
      <c r="C8" s="58" t="s">
        <v>238</v>
      </c>
      <c r="D8" s="58" t="s">
        <v>242</v>
      </c>
      <c r="E8" s="59">
        <v>0.6</v>
      </c>
    </row>
    <row r="9" spans="2:5" ht="43.5" thickBot="1" x14ac:dyDescent="0.3">
      <c r="B9" s="62" t="s">
        <v>234</v>
      </c>
      <c r="C9" s="58" t="s">
        <v>237</v>
      </c>
      <c r="D9" s="58" t="s">
        <v>243</v>
      </c>
      <c r="E9" s="59">
        <v>0.8</v>
      </c>
    </row>
    <row r="10" spans="2:5" ht="33.75" customHeight="1" thickBot="1" x14ac:dyDescent="0.3">
      <c r="B10" s="48" t="s">
        <v>235</v>
      </c>
      <c r="C10" s="58" t="s">
        <v>239</v>
      </c>
      <c r="D10" s="58" t="s">
        <v>244</v>
      </c>
      <c r="E10" s="59">
        <v>1</v>
      </c>
    </row>
  </sheetData>
  <sheetProtection algorithmName="SHA-512" hashValue="6LwrAvDR0rIFrbfLCqwdkUofA4apkakuzQAvEPVZvFAh31z3d4OP6ct41TNEpcTFPTJ7MvO15l4DR/eL8E22+Q==" saltValue="K7vRjFKSC9n7OqpXHteeKg==" spinCount="100000" sheet="1"/>
  <mergeCells count="1">
    <mergeCell ref="B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
  <sheetViews>
    <sheetView workbookViewId="0">
      <selection activeCell="H6" sqref="H6"/>
    </sheetView>
  </sheetViews>
  <sheetFormatPr baseColWidth="10" defaultColWidth="10.7109375" defaultRowHeight="15" x14ac:dyDescent="0.25"/>
  <cols>
    <col min="2" max="2" width="13.7109375" customWidth="1"/>
    <col min="3" max="3" width="43.28515625" customWidth="1"/>
    <col min="4" max="4" width="22.42578125" customWidth="1"/>
  </cols>
  <sheetData>
    <row r="2" spans="2:4" x14ac:dyDescent="0.25">
      <c r="B2" s="379" t="s">
        <v>20</v>
      </c>
      <c r="C2" s="380"/>
    </row>
    <row r="3" spans="2:4" ht="15.75" thickBot="1" x14ac:dyDescent="0.3"/>
    <row r="4" spans="2:4" ht="15.75" thickBot="1" x14ac:dyDescent="0.3">
      <c r="B4" s="49"/>
      <c r="C4" s="50" t="s">
        <v>19</v>
      </c>
      <c r="D4" s="50" t="s">
        <v>16</v>
      </c>
    </row>
    <row r="5" spans="2:4" ht="29.25" thickBot="1" x14ac:dyDescent="0.3">
      <c r="B5" s="51" t="s">
        <v>252</v>
      </c>
      <c r="C5" s="52" t="s">
        <v>247</v>
      </c>
      <c r="D5" s="47">
        <v>0.2</v>
      </c>
    </row>
    <row r="6" spans="2:4" ht="48.75" customHeight="1" thickBot="1" x14ac:dyDescent="0.3">
      <c r="B6" s="53" t="s">
        <v>253</v>
      </c>
      <c r="C6" s="52" t="s">
        <v>248</v>
      </c>
      <c r="D6" s="47">
        <v>0.4</v>
      </c>
    </row>
    <row r="7" spans="2:4" ht="34.5" customHeight="1" thickBot="1" x14ac:dyDescent="0.3">
      <c r="B7" s="54" t="s">
        <v>38</v>
      </c>
      <c r="C7" s="46" t="s">
        <v>249</v>
      </c>
      <c r="D7" s="47">
        <v>0.6</v>
      </c>
    </row>
    <row r="8" spans="2:4" ht="29.25" thickBot="1" x14ac:dyDescent="0.3">
      <c r="B8" s="55" t="s">
        <v>254</v>
      </c>
      <c r="C8" s="52" t="s">
        <v>250</v>
      </c>
      <c r="D8" s="47">
        <v>0.8</v>
      </c>
    </row>
    <row r="9" spans="2:4" ht="39.75" customHeight="1" thickBot="1" x14ac:dyDescent="0.3">
      <c r="B9" s="56" t="s">
        <v>255</v>
      </c>
      <c r="C9" s="52" t="s">
        <v>251</v>
      </c>
      <c r="D9" s="47">
        <v>1</v>
      </c>
    </row>
  </sheetData>
  <sheetProtection algorithmName="SHA-512" hashValue="TKH/4ry+gZnmlTeySOCIzNeSVQvK9YuZBPcJ/m5MzwbF/fh7QCRmo0ZcyOV3Uz9acIbcG8vDtZBJNJPkZq+d2Q==" saltValue="vbKWwCZf+UxSFLs0J9pNjg==" spinCount="100000" sheet="1"/>
  <mergeCells count="1">
    <mergeCell ref="B2: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9"/>
  <sheetViews>
    <sheetView workbookViewId="0">
      <selection activeCell="O12" sqref="O12"/>
    </sheetView>
  </sheetViews>
  <sheetFormatPr baseColWidth="10" defaultColWidth="10.7109375" defaultRowHeight="15" x14ac:dyDescent="0.25"/>
  <sheetData>
    <row r="2" spans="2:10" s="1" customFormat="1" ht="15.75" x14ac:dyDescent="0.25">
      <c r="B2" s="398" t="s">
        <v>44</v>
      </c>
      <c r="C2" s="399"/>
      <c r="D2" s="399"/>
    </row>
    <row r="4" spans="2:10" ht="18" x14ac:dyDescent="0.25">
      <c r="B4" s="8"/>
      <c r="C4" s="8"/>
      <c r="D4" s="401" t="s">
        <v>257</v>
      </c>
      <c r="E4" s="401"/>
      <c r="F4" s="401"/>
      <c r="G4" s="401"/>
      <c r="H4" s="401"/>
    </row>
    <row r="5" spans="2:10" ht="15.75" thickBot="1" x14ac:dyDescent="0.3">
      <c r="B5" s="8"/>
      <c r="C5" s="9"/>
      <c r="D5" s="10"/>
      <c r="E5" s="10"/>
      <c r="F5" s="10"/>
      <c r="G5" s="10"/>
      <c r="H5" s="10"/>
    </row>
    <row r="6" spans="2:10" ht="15.75" thickTop="1" x14ac:dyDescent="0.25">
      <c r="B6" s="402" t="s">
        <v>15</v>
      </c>
      <c r="C6" s="11" t="s">
        <v>235</v>
      </c>
      <c r="D6" s="388"/>
      <c r="E6" s="388"/>
      <c r="F6" s="388"/>
      <c r="G6" s="388"/>
      <c r="H6" s="390"/>
    </row>
    <row r="7" spans="2:10" ht="15.75" thickBot="1" x14ac:dyDescent="0.3">
      <c r="B7" s="402"/>
      <c r="C7" s="12">
        <v>1</v>
      </c>
      <c r="D7" s="389"/>
      <c r="E7" s="389"/>
      <c r="F7" s="389"/>
      <c r="G7" s="389"/>
      <c r="H7" s="391"/>
      <c r="J7" s="392" t="s">
        <v>41</v>
      </c>
    </row>
    <row r="8" spans="2:10" ht="15.75" thickBot="1" x14ac:dyDescent="0.3">
      <c r="B8" s="402"/>
      <c r="C8" s="13" t="s">
        <v>234</v>
      </c>
      <c r="D8" s="382"/>
      <c r="E8" s="382"/>
      <c r="F8" s="388"/>
      <c r="G8" s="388"/>
      <c r="H8" s="390"/>
      <c r="J8" s="393"/>
    </row>
    <row r="9" spans="2:10" ht="15.75" thickBot="1" x14ac:dyDescent="0.3">
      <c r="B9" s="402"/>
      <c r="C9" s="12">
        <v>0.8</v>
      </c>
      <c r="D9" s="383"/>
      <c r="E9" s="383"/>
      <c r="F9" s="389"/>
      <c r="G9" s="389"/>
      <c r="H9" s="391"/>
      <c r="J9" s="394" t="s">
        <v>42</v>
      </c>
    </row>
    <row r="10" spans="2:10" ht="15.75" thickBot="1" x14ac:dyDescent="0.3">
      <c r="B10" s="402"/>
      <c r="C10" s="13" t="s">
        <v>233</v>
      </c>
      <c r="D10" s="382"/>
      <c r="E10" s="382"/>
      <c r="F10" s="382"/>
      <c r="G10" s="388"/>
      <c r="H10" s="390"/>
      <c r="J10" s="395"/>
    </row>
    <row r="11" spans="2:10" ht="15.75" thickBot="1" x14ac:dyDescent="0.3">
      <c r="B11" s="402"/>
      <c r="C11" s="12">
        <v>0.6</v>
      </c>
      <c r="D11" s="383"/>
      <c r="E11" s="383"/>
      <c r="F11" s="383"/>
      <c r="G11" s="389"/>
      <c r="H11" s="391"/>
      <c r="J11" s="396" t="s">
        <v>38</v>
      </c>
    </row>
    <row r="12" spans="2:10" ht="15.75" thickBot="1" x14ac:dyDescent="0.3">
      <c r="B12" s="402"/>
      <c r="C12" s="13" t="s">
        <v>232</v>
      </c>
      <c r="D12" s="386"/>
      <c r="E12" s="382"/>
      <c r="F12" s="382"/>
      <c r="G12" s="388"/>
      <c r="H12" s="390"/>
      <c r="J12" s="397"/>
    </row>
    <row r="13" spans="2:10" ht="15.75" thickBot="1" x14ac:dyDescent="0.3">
      <c r="B13" s="402"/>
      <c r="C13" s="12">
        <v>0.4</v>
      </c>
      <c r="D13" s="387"/>
      <c r="E13" s="383"/>
      <c r="F13" s="383"/>
      <c r="G13" s="389"/>
      <c r="H13" s="391"/>
      <c r="J13" s="384" t="s">
        <v>43</v>
      </c>
    </row>
    <row r="14" spans="2:10" x14ac:dyDescent="0.25">
      <c r="B14" s="402"/>
      <c r="C14" s="13" t="s">
        <v>256</v>
      </c>
      <c r="D14" s="386"/>
      <c r="E14" s="386"/>
      <c r="F14" s="382"/>
      <c r="G14" s="388"/>
      <c r="H14" s="390"/>
      <c r="J14" s="385"/>
    </row>
    <row r="15" spans="2:10" x14ac:dyDescent="0.25">
      <c r="B15" s="402"/>
      <c r="C15" s="14">
        <v>0.2</v>
      </c>
      <c r="D15" s="387"/>
      <c r="E15" s="387"/>
      <c r="F15" s="383"/>
      <c r="G15" s="389"/>
      <c r="H15" s="391"/>
    </row>
    <row r="16" spans="2:10" x14ac:dyDescent="0.25">
      <c r="B16" s="400"/>
      <c r="C16" s="400"/>
      <c r="D16" s="15" t="s">
        <v>36</v>
      </c>
      <c r="E16" s="15" t="s">
        <v>37</v>
      </c>
      <c r="F16" s="15" t="s">
        <v>38</v>
      </c>
      <c r="G16" s="15" t="s">
        <v>39</v>
      </c>
      <c r="H16" s="15" t="s">
        <v>40</v>
      </c>
    </row>
    <row r="17" spans="2:8" x14ac:dyDescent="0.25">
      <c r="B17" s="400"/>
      <c r="C17" s="400"/>
      <c r="D17" s="16">
        <v>0.2</v>
      </c>
      <c r="E17" s="16">
        <v>0.4</v>
      </c>
      <c r="F17" s="16">
        <v>0.6</v>
      </c>
      <c r="G17" s="16">
        <v>0.8</v>
      </c>
      <c r="H17" s="16">
        <v>1</v>
      </c>
    </row>
    <row r="19" spans="2:8" ht="18" x14ac:dyDescent="0.25">
      <c r="D19" s="381" t="s">
        <v>16</v>
      </c>
      <c r="E19" s="381"/>
      <c r="F19" s="381"/>
      <c r="G19" s="381"/>
      <c r="H19" s="381"/>
    </row>
  </sheetData>
  <sheetProtection algorithmName="SHA-512" hashValue="Sj72dBeLtsmHYxFCDsZ4Yb1Uj3bno43qokQ8tSLlEV+1lgBBMT9MT9t9BkYynPz67A3WUl12mI5RU2IET/j1zw==" saltValue="qGMvle7FziMmscEom9WNdw==" spinCount="100000" sheet="1"/>
  <mergeCells count="35">
    <mergeCell ref="B2:D2"/>
    <mergeCell ref="B16:B17"/>
    <mergeCell ref="C16:C17"/>
    <mergeCell ref="D4:H4"/>
    <mergeCell ref="B6:B15"/>
    <mergeCell ref="D6:D7"/>
    <mergeCell ref="E6:E7"/>
    <mergeCell ref="F6:F7"/>
    <mergeCell ref="G6:G7"/>
    <mergeCell ref="H6:H7"/>
    <mergeCell ref="D8:D9"/>
    <mergeCell ref="E8:E9"/>
    <mergeCell ref="F8:F9"/>
    <mergeCell ref="H14:H15"/>
    <mergeCell ref="G8:G9"/>
    <mergeCell ref="H8:H9"/>
    <mergeCell ref="J7:J8"/>
    <mergeCell ref="J9:J10"/>
    <mergeCell ref="J11:J12"/>
    <mergeCell ref="G10:G11"/>
    <mergeCell ref="H10:H11"/>
    <mergeCell ref="D19:H19"/>
    <mergeCell ref="D10:D11"/>
    <mergeCell ref="J13:J14"/>
    <mergeCell ref="D12:D13"/>
    <mergeCell ref="E12:E13"/>
    <mergeCell ref="F12:F13"/>
    <mergeCell ref="G12:G13"/>
    <mergeCell ref="H12:H13"/>
    <mergeCell ref="D14:D15"/>
    <mergeCell ref="E14:E15"/>
    <mergeCell ref="F14:F15"/>
    <mergeCell ref="G14:G15"/>
    <mergeCell ref="E10:E11"/>
    <mergeCell ref="F10:F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6"/>
  <sheetViews>
    <sheetView workbookViewId="0">
      <selection activeCell="I4" sqref="I4"/>
    </sheetView>
  </sheetViews>
  <sheetFormatPr baseColWidth="10" defaultColWidth="10.7109375" defaultRowHeight="15" x14ac:dyDescent="0.25"/>
  <cols>
    <col min="2" max="2" width="17.42578125" customWidth="1"/>
    <col min="3" max="3" width="15.140625" customWidth="1"/>
    <col min="4" max="4" width="12.85546875" customWidth="1"/>
    <col min="5" max="5" width="47.42578125" customWidth="1"/>
    <col min="8" max="8" width="19.28515625" customWidth="1"/>
    <col min="9" max="9" width="18.5703125" customWidth="1"/>
    <col min="10" max="10" width="13.42578125" customWidth="1"/>
    <col min="11" max="11" width="15.5703125" customWidth="1"/>
  </cols>
  <sheetData>
    <row r="2" spans="2:6" x14ac:dyDescent="0.25">
      <c r="B2" s="403" t="s">
        <v>35</v>
      </c>
      <c r="C2" s="404"/>
      <c r="D2" s="404"/>
      <c r="E2" s="404"/>
      <c r="F2" s="404"/>
    </row>
    <row r="5" spans="2:6" ht="24.75" customHeight="1" x14ac:dyDescent="0.25">
      <c r="B5" s="405" t="s">
        <v>21</v>
      </c>
      <c r="C5" s="405"/>
      <c r="D5" s="405"/>
      <c r="E5" s="19" t="s">
        <v>22</v>
      </c>
      <c r="F5" s="19" t="s">
        <v>23</v>
      </c>
    </row>
    <row r="6" spans="2:6" ht="53.25" customHeight="1" x14ac:dyDescent="0.25">
      <c r="B6" s="406" t="s">
        <v>24</v>
      </c>
      <c r="C6" s="406" t="s">
        <v>25</v>
      </c>
      <c r="D6" s="31" t="s">
        <v>11</v>
      </c>
      <c r="E6" s="6" t="s">
        <v>26</v>
      </c>
      <c r="F6" s="7">
        <v>0.25</v>
      </c>
    </row>
    <row r="7" spans="2:6" ht="42.75" customHeight="1" x14ac:dyDescent="0.25">
      <c r="B7" s="406"/>
      <c r="C7" s="406"/>
      <c r="D7" s="31" t="s">
        <v>14</v>
      </c>
      <c r="E7" s="6" t="s">
        <v>27</v>
      </c>
      <c r="F7" s="7">
        <v>0.15</v>
      </c>
    </row>
    <row r="8" spans="2:6" ht="50.25" customHeight="1" x14ac:dyDescent="0.25">
      <c r="B8" s="406"/>
      <c r="C8" s="406"/>
      <c r="D8" s="31" t="s">
        <v>28</v>
      </c>
      <c r="E8" s="6" t="s">
        <v>29</v>
      </c>
      <c r="F8" s="7">
        <v>0.1</v>
      </c>
    </row>
    <row r="9" spans="2:6" ht="60" customHeight="1" x14ac:dyDescent="0.25">
      <c r="B9" s="406"/>
      <c r="C9" s="406" t="s">
        <v>30</v>
      </c>
      <c r="D9" s="31" t="s">
        <v>31</v>
      </c>
      <c r="E9" s="6" t="s">
        <v>32</v>
      </c>
      <c r="F9" s="7">
        <v>0.25</v>
      </c>
    </row>
    <row r="10" spans="2:6" ht="34.5" customHeight="1" x14ac:dyDescent="0.25">
      <c r="B10" s="406"/>
      <c r="C10" s="406"/>
      <c r="D10" s="31" t="s">
        <v>12</v>
      </c>
      <c r="E10" s="6" t="s">
        <v>33</v>
      </c>
      <c r="F10" s="7">
        <v>0.15</v>
      </c>
    </row>
    <row r="11" spans="2:6" ht="52.5" customHeight="1" x14ac:dyDescent="0.25">
      <c r="B11" s="66"/>
      <c r="C11" s="66"/>
      <c r="D11" s="67"/>
      <c r="E11" s="68"/>
      <c r="F11" s="67"/>
    </row>
    <row r="12" spans="2:6" ht="54" customHeight="1" x14ac:dyDescent="0.25">
      <c r="B12" s="407" t="s">
        <v>269</v>
      </c>
      <c r="C12" s="407"/>
      <c r="D12" s="407"/>
      <c r="E12" s="407"/>
      <c r="F12" s="67"/>
    </row>
    <row r="13" spans="2:6" ht="39" customHeight="1" x14ac:dyDescent="0.25">
      <c r="B13" s="408" t="s">
        <v>270</v>
      </c>
      <c r="C13" s="409" t="s">
        <v>271</v>
      </c>
      <c r="D13" s="409" t="s">
        <v>272</v>
      </c>
      <c r="E13" s="410" t="s">
        <v>273</v>
      </c>
      <c r="F13" s="67"/>
    </row>
    <row r="14" spans="2:6" ht="52.5" customHeight="1" x14ac:dyDescent="0.25">
      <c r="B14" s="408"/>
      <c r="C14" s="409"/>
      <c r="D14" s="409"/>
      <c r="E14" s="410"/>
      <c r="F14" s="67"/>
    </row>
    <row r="15" spans="2:6" ht="54" customHeight="1" x14ac:dyDescent="0.25">
      <c r="B15" s="411" t="s">
        <v>274</v>
      </c>
      <c r="C15" s="69" t="s">
        <v>267</v>
      </c>
      <c r="D15" s="69">
        <v>15</v>
      </c>
      <c r="E15" s="412"/>
      <c r="F15" s="67"/>
    </row>
    <row r="16" spans="2:6" ht="49.5" customHeight="1" x14ac:dyDescent="0.25">
      <c r="B16" s="411"/>
      <c r="C16" s="70" t="s">
        <v>268</v>
      </c>
      <c r="D16" s="70">
        <v>0</v>
      </c>
      <c r="E16" s="412"/>
      <c r="F16" s="67"/>
    </row>
    <row r="17" spans="2:6" ht="51" customHeight="1" x14ac:dyDescent="0.25">
      <c r="B17" s="411" t="s">
        <v>275</v>
      </c>
      <c r="C17" s="69" t="s">
        <v>268</v>
      </c>
      <c r="D17" s="69">
        <v>15</v>
      </c>
      <c r="E17" s="412"/>
      <c r="F17" s="67"/>
    </row>
    <row r="18" spans="2:6" ht="36.75" customHeight="1" x14ac:dyDescent="0.25">
      <c r="B18" s="411"/>
      <c r="C18" s="70" t="s">
        <v>276</v>
      </c>
      <c r="D18" s="70">
        <v>0</v>
      </c>
      <c r="E18" s="412"/>
      <c r="F18" s="64"/>
    </row>
    <row r="19" spans="2:6" ht="42.75" customHeight="1" x14ac:dyDescent="0.25">
      <c r="B19" s="413" t="s">
        <v>277</v>
      </c>
      <c r="C19" s="69" t="s">
        <v>278</v>
      </c>
      <c r="D19" s="69">
        <v>15</v>
      </c>
      <c r="E19" s="412"/>
      <c r="F19" s="64"/>
    </row>
    <row r="20" spans="2:6" ht="31.5" customHeight="1" x14ac:dyDescent="0.25">
      <c r="B20" s="413"/>
      <c r="C20" s="70" t="s">
        <v>279</v>
      </c>
      <c r="D20" s="70">
        <v>0</v>
      </c>
      <c r="E20" s="412"/>
      <c r="F20" s="5"/>
    </row>
    <row r="21" spans="2:6" ht="23.25" customHeight="1" x14ac:dyDescent="0.25">
      <c r="B21" s="71" t="s">
        <v>280</v>
      </c>
      <c r="C21" s="69" t="s">
        <v>281</v>
      </c>
      <c r="D21" s="69">
        <v>15</v>
      </c>
      <c r="E21" s="69"/>
    </row>
    <row r="22" spans="2:6" ht="23.25" customHeight="1" x14ac:dyDescent="0.25">
      <c r="B22" s="413" t="s">
        <v>282</v>
      </c>
      <c r="C22" s="72" t="s">
        <v>283</v>
      </c>
      <c r="D22" s="72">
        <v>15</v>
      </c>
      <c r="E22" s="414"/>
    </row>
    <row r="23" spans="2:6" ht="24.75" customHeight="1" x14ac:dyDescent="0.25">
      <c r="B23" s="413"/>
      <c r="C23" s="70" t="s">
        <v>284</v>
      </c>
      <c r="D23" s="70">
        <v>0</v>
      </c>
      <c r="E23" s="414"/>
    </row>
    <row r="24" spans="2:6" ht="42.75" x14ac:dyDescent="0.25">
      <c r="B24" s="411" t="s">
        <v>285</v>
      </c>
      <c r="C24" s="73" t="s">
        <v>286</v>
      </c>
      <c r="D24" s="69">
        <v>15</v>
      </c>
      <c r="E24" s="412"/>
    </row>
    <row r="25" spans="2:6" ht="57" x14ac:dyDescent="0.25">
      <c r="B25" s="411"/>
      <c r="C25" s="74" t="s">
        <v>287</v>
      </c>
      <c r="D25" s="70">
        <v>0</v>
      </c>
      <c r="E25" s="412"/>
    </row>
    <row r="26" spans="2:6" x14ac:dyDescent="0.25">
      <c r="B26" s="415" t="s">
        <v>288</v>
      </c>
      <c r="C26" s="415"/>
      <c r="D26" s="415"/>
      <c r="E26" s="65">
        <v>0</v>
      </c>
    </row>
    <row r="28" spans="2:6" ht="43.5" customHeight="1" x14ac:dyDescent="0.25">
      <c r="B28" s="420" t="s">
        <v>289</v>
      </c>
      <c r="C28" s="420"/>
      <c r="D28" s="416" t="s">
        <v>290</v>
      </c>
      <c r="E28" s="416"/>
    </row>
    <row r="29" spans="2:6" ht="21" customHeight="1" x14ac:dyDescent="0.25">
      <c r="B29" s="421" t="s">
        <v>291</v>
      </c>
      <c r="C29" s="421"/>
      <c r="D29" s="417" t="s">
        <v>292</v>
      </c>
      <c r="E29" s="417"/>
    </row>
    <row r="30" spans="2:6" ht="22.5" customHeight="1" x14ac:dyDescent="0.25">
      <c r="B30" s="422" t="s">
        <v>38</v>
      </c>
      <c r="C30" s="422"/>
      <c r="D30" s="418" t="s">
        <v>293</v>
      </c>
      <c r="E30" s="418"/>
    </row>
    <row r="31" spans="2:6" ht="20.25" customHeight="1" x14ac:dyDescent="0.25">
      <c r="B31" s="421" t="s">
        <v>294</v>
      </c>
      <c r="C31" s="421"/>
      <c r="D31" s="417" t="s">
        <v>295</v>
      </c>
      <c r="E31" s="417"/>
    </row>
    <row r="32" spans="2:6" ht="15" customHeight="1" x14ac:dyDescent="0.25">
      <c r="B32" s="419" t="s">
        <v>296</v>
      </c>
      <c r="C32" s="419"/>
      <c r="D32" s="419"/>
      <c r="E32" s="419"/>
    </row>
    <row r="33" spans="2:5" x14ac:dyDescent="0.25">
      <c r="B33" s="419"/>
      <c r="C33" s="419"/>
      <c r="D33" s="419"/>
      <c r="E33" s="419"/>
    </row>
    <row r="34" spans="2:5" x14ac:dyDescent="0.25">
      <c r="B34" s="419"/>
      <c r="C34" s="419"/>
      <c r="D34" s="419"/>
      <c r="E34" s="419"/>
    </row>
    <row r="35" spans="2:5" x14ac:dyDescent="0.25">
      <c r="B35" s="419"/>
      <c r="C35" s="419"/>
      <c r="D35" s="419"/>
      <c r="E35" s="419"/>
    </row>
    <row r="36" spans="2:5" x14ac:dyDescent="0.25">
      <c r="B36" s="419"/>
      <c r="C36" s="419"/>
      <c r="D36" s="419"/>
      <c r="E36" s="419"/>
    </row>
  </sheetData>
  <sheetProtection algorithmName="SHA-512" hashValue="W/RrRFxuxRzDHz3MTaNPfgnIE6EWtA56Zl9v8gbpXlytBgx+heiIkwG/EVIMTTmayXntL5m5ZUMzfl1XMatDhQ==" saltValue="2YJOGU7+IHiuXSCBRJEdKA==" spinCount="100000" sheet="1"/>
  <mergeCells count="30">
    <mergeCell ref="D28:E28"/>
    <mergeCell ref="D29:E29"/>
    <mergeCell ref="D30:E30"/>
    <mergeCell ref="D31:E31"/>
    <mergeCell ref="B32:E36"/>
    <mergeCell ref="B28:C28"/>
    <mergeCell ref="B29:C29"/>
    <mergeCell ref="B30:C30"/>
    <mergeCell ref="B31:C31"/>
    <mergeCell ref="B22:B23"/>
    <mergeCell ref="E22:E23"/>
    <mergeCell ref="B24:B25"/>
    <mergeCell ref="E24:E25"/>
    <mergeCell ref="B26:D26"/>
    <mergeCell ref="B15:B16"/>
    <mergeCell ref="E15:E16"/>
    <mergeCell ref="B17:B18"/>
    <mergeCell ref="E17:E18"/>
    <mergeCell ref="B19:B20"/>
    <mergeCell ref="E19:E20"/>
    <mergeCell ref="B12:E12"/>
    <mergeCell ref="B13:B14"/>
    <mergeCell ref="C13:C14"/>
    <mergeCell ref="D13:D14"/>
    <mergeCell ref="E13:E14"/>
    <mergeCell ref="B2:F2"/>
    <mergeCell ref="B5:D5"/>
    <mergeCell ref="B6:B10"/>
    <mergeCell ref="C6:C8"/>
    <mergeCell ref="C9:C10"/>
  </mergeCells>
  <pageMargins left="0.7" right="0.7" top="0.75" bottom="0.75" header="0.3" footer="0.3"/>
  <pageSetup paperSize="11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8"/>
  <sheetViews>
    <sheetView workbookViewId="0">
      <selection activeCell="B3" sqref="B3"/>
    </sheetView>
  </sheetViews>
  <sheetFormatPr baseColWidth="10" defaultColWidth="11.42578125" defaultRowHeight="14.25" x14ac:dyDescent="0.2"/>
  <cols>
    <col min="1" max="1" width="53.85546875" style="79" customWidth="1"/>
    <col min="2" max="2" width="55.28515625" style="79" customWidth="1"/>
    <col min="3" max="3" width="52.140625" style="79" customWidth="1"/>
    <col min="4" max="16384" width="11.42578125" style="76"/>
  </cols>
  <sheetData>
    <row r="1" spans="1:3" ht="21.75" customHeight="1" x14ac:dyDescent="0.2">
      <c r="A1" s="75" t="s">
        <v>3</v>
      </c>
      <c r="B1" s="75" t="s">
        <v>299</v>
      </c>
      <c r="C1" s="75" t="s">
        <v>4</v>
      </c>
    </row>
    <row r="2" spans="1:3" ht="25.5" customHeight="1" x14ac:dyDescent="0.2">
      <c r="A2" s="77"/>
      <c r="B2" s="77"/>
      <c r="C2" s="77"/>
    </row>
    <row r="3" spans="1:3" ht="263.25" customHeight="1" x14ac:dyDescent="0.2">
      <c r="A3" s="77" t="s">
        <v>300</v>
      </c>
      <c r="B3" s="77" t="s">
        <v>301</v>
      </c>
      <c r="C3" s="77" t="s">
        <v>302</v>
      </c>
    </row>
    <row r="4" spans="1:3" ht="85.5" x14ac:dyDescent="0.2">
      <c r="A4" s="77" t="s">
        <v>303</v>
      </c>
      <c r="B4" s="77" t="s">
        <v>449</v>
      </c>
      <c r="C4" s="77" t="s">
        <v>304</v>
      </c>
    </row>
    <row r="5" spans="1:3" ht="57" x14ac:dyDescent="0.2">
      <c r="A5" s="77" t="s">
        <v>305</v>
      </c>
      <c r="B5" s="77" t="s">
        <v>306</v>
      </c>
      <c r="C5" s="77" t="s">
        <v>307</v>
      </c>
    </row>
    <row r="6" spans="1:3" ht="99.75" x14ac:dyDescent="0.2">
      <c r="A6" s="77" t="s">
        <v>308</v>
      </c>
      <c r="B6" s="77" t="s">
        <v>309</v>
      </c>
      <c r="C6" s="77" t="s">
        <v>310</v>
      </c>
    </row>
    <row r="7" spans="1:3" ht="85.5" x14ac:dyDescent="0.2">
      <c r="A7" s="77" t="s">
        <v>311</v>
      </c>
      <c r="B7" s="77" t="s">
        <v>312</v>
      </c>
      <c r="C7" s="77" t="s">
        <v>313</v>
      </c>
    </row>
    <row r="8" spans="1:3" ht="128.25" x14ac:dyDescent="0.2">
      <c r="A8" s="77" t="s">
        <v>314</v>
      </c>
      <c r="B8" s="77" t="s">
        <v>315</v>
      </c>
      <c r="C8" s="77" t="s">
        <v>316</v>
      </c>
    </row>
    <row r="9" spans="1:3" ht="185.25" x14ac:dyDescent="0.2">
      <c r="A9" s="77" t="s">
        <v>317</v>
      </c>
      <c r="B9" s="77" t="s">
        <v>318</v>
      </c>
      <c r="C9" s="77" t="s">
        <v>319</v>
      </c>
    </row>
    <row r="10" spans="1:3" ht="102" customHeight="1" x14ac:dyDescent="0.2">
      <c r="A10" s="77" t="s">
        <v>320</v>
      </c>
      <c r="B10" s="77" t="s">
        <v>321</v>
      </c>
      <c r="C10" s="77" t="s">
        <v>322</v>
      </c>
    </row>
    <row r="11" spans="1:3" ht="99.75" x14ac:dyDescent="0.2">
      <c r="A11" s="77" t="s">
        <v>323</v>
      </c>
      <c r="B11" s="77" t="s">
        <v>324</v>
      </c>
      <c r="C11" s="77" t="s">
        <v>325</v>
      </c>
    </row>
    <row r="12" spans="1:3" ht="71.25" x14ac:dyDescent="0.2">
      <c r="A12" s="77" t="s">
        <v>326</v>
      </c>
      <c r="B12" s="77" t="s">
        <v>327</v>
      </c>
      <c r="C12" s="78" t="s">
        <v>328</v>
      </c>
    </row>
    <row r="13" spans="1:3" ht="57" x14ac:dyDescent="0.2">
      <c r="A13" s="77" t="s">
        <v>329</v>
      </c>
      <c r="B13" s="77" t="s">
        <v>330</v>
      </c>
      <c r="C13" s="77" t="s">
        <v>331</v>
      </c>
    </row>
    <row r="14" spans="1:3" ht="194.25" customHeight="1" x14ac:dyDescent="0.2">
      <c r="A14" s="77" t="s">
        <v>332</v>
      </c>
      <c r="B14" s="77" t="s">
        <v>333</v>
      </c>
      <c r="C14" s="77" t="s">
        <v>334</v>
      </c>
    </row>
    <row r="16" spans="1:3" ht="15" x14ac:dyDescent="0.2">
      <c r="A16" s="75" t="s">
        <v>15</v>
      </c>
      <c r="B16" s="75" t="s">
        <v>16</v>
      </c>
    </row>
    <row r="17" spans="1:2" x14ac:dyDescent="0.2">
      <c r="A17" s="80" t="s">
        <v>11</v>
      </c>
      <c r="B17" s="80" t="s">
        <v>28</v>
      </c>
    </row>
    <row r="18" spans="1:2" x14ac:dyDescent="0.2">
      <c r="A18" s="80" t="s">
        <v>14</v>
      </c>
      <c r="B18" s="80"/>
    </row>
    <row r="20" spans="1:2" x14ac:dyDescent="0.2">
      <c r="A20" s="79" t="s">
        <v>15</v>
      </c>
    </row>
    <row r="21" spans="1:2" x14ac:dyDescent="0.2">
      <c r="A21" s="79" t="s">
        <v>16</v>
      </c>
    </row>
    <row r="23" spans="1:2" ht="15" x14ac:dyDescent="0.2">
      <c r="A23" s="75" t="s">
        <v>335</v>
      </c>
    </row>
    <row r="24" spans="1:2" x14ac:dyDescent="0.2">
      <c r="A24" s="78" t="s">
        <v>408</v>
      </c>
    </row>
    <row r="25" spans="1:2" x14ac:dyDescent="0.2">
      <c r="A25" s="78" t="s">
        <v>134</v>
      </c>
    </row>
    <row r="26" spans="1:2" x14ac:dyDescent="0.2">
      <c r="A26" s="78" t="s">
        <v>156</v>
      </c>
    </row>
    <row r="27" spans="1:2" x14ac:dyDescent="0.2">
      <c r="A27" s="78" t="s">
        <v>158</v>
      </c>
    </row>
    <row r="28" spans="1:2" x14ac:dyDescent="0.2">
      <c r="A28" s="78" t="s">
        <v>144</v>
      </c>
    </row>
    <row r="29" spans="1:2" x14ac:dyDescent="0.2">
      <c r="A29" s="78" t="s">
        <v>370</v>
      </c>
    </row>
    <row r="30" spans="1:2" s="79" customFormat="1" x14ac:dyDescent="0.25">
      <c r="A30" s="78" t="s">
        <v>383</v>
      </c>
    </row>
    <row r="31" spans="1:2" s="79" customFormat="1" x14ac:dyDescent="0.25">
      <c r="A31" s="78" t="s">
        <v>374</v>
      </c>
    </row>
    <row r="32" spans="1:2" s="79" customFormat="1" ht="28.5" x14ac:dyDescent="0.25">
      <c r="A32" s="78" t="s">
        <v>403</v>
      </c>
    </row>
    <row r="33" spans="1:1" s="79" customFormat="1" x14ac:dyDescent="0.25">
      <c r="A33" s="78" t="s">
        <v>436</v>
      </c>
    </row>
    <row r="34" spans="1:1" s="79" customFormat="1" x14ac:dyDescent="0.25">
      <c r="A34" s="78" t="s">
        <v>130</v>
      </c>
    </row>
    <row r="35" spans="1:1" s="79" customFormat="1" x14ac:dyDescent="0.25">
      <c r="A35" s="78" t="s">
        <v>154</v>
      </c>
    </row>
    <row r="36" spans="1:1" s="79" customFormat="1" x14ac:dyDescent="0.25">
      <c r="A36" s="78" t="s">
        <v>368</v>
      </c>
    </row>
    <row r="37" spans="1:1" s="79" customFormat="1" x14ac:dyDescent="0.25">
      <c r="A37" s="78" t="s">
        <v>385</v>
      </c>
    </row>
    <row r="38" spans="1:1" s="79" customFormat="1" x14ac:dyDescent="0.25">
      <c r="A38" s="78" t="s">
        <v>391</v>
      </c>
    </row>
    <row r="39" spans="1:1" s="79" customFormat="1" x14ac:dyDescent="0.25">
      <c r="A39" s="78" t="s">
        <v>382</v>
      </c>
    </row>
    <row r="40" spans="1:1" s="79" customFormat="1" x14ac:dyDescent="0.25">
      <c r="A40" s="78" t="s">
        <v>128</v>
      </c>
    </row>
    <row r="41" spans="1:1" s="79" customFormat="1" x14ac:dyDescent="0.25">
      <c r="A41" s="78" t="s">
        <v>105</v>
      </c>
    </row>
    <row r="42" spans="1:1" s="79" customFormat="1" x14ac:dyDescent="0.25">
      <c r="A42" s="78" t="s">
        <v>152</v>
      </c>
    </row>
    <row r="43" spans="1:1" s="79" customFormat="1" x14ac:dyDescent="0.25">
      <c r="A43" s="78" t="s">
        <v>378</v>
      </c>
    </row>
    <row r="44" spans="1:1" s="79" customFormat="1" x14ac:dyDescent="0.25">
      <c r="A44" s="78" t="s">
        <v>170</v>
      </c>
    </row>
    <row r="45" spans="1:1" s="79" customFormat="1" x14ac:dyDescent="0.25">
      <c r="A45" s="78" t="s">
        <v>148</v>
      </c>
    </row>
    <row r="46" spans="1:1" s="79" customFormat="1" x14ac:dyDescent="0.25">
      <c r="A46" s="78" t="s">
        <v>379</v>
      </c>
    </row>
    <row r="47" spans="1:1" s="79" customFormat="1" x14ac:dyDescent="0.25">
      <c r="A47" s="78" t="s">
        <v>372</v>
      </c>
    </row>
    <row r="48" spans="1:1" s="79" customFormat="1" x14ac:dyDescent="0.25">
      <c r="A48" s="78" t="s">
        <v>384</v>
      </c>
    </row>
    <row r="49" spans="1:1" s="79" customFormat="1" x14ac:dyDescent="0.25">
      <c r="A49" s="78" t="s">
        <v>417</v>
      </c>
    </row>
    <row r="50" spans="1:1" s="79" customFormat="1" x14ac:dyDescent="0.25">
      <c r="A50" s="78" t="s">
        <v>425</v>
      </c>
    </row>
    <row r="51" spans="1:1" s="79" customFormat="1" x14ac:dyDescent="0.25">
      <c r="A51" s="78" t="s">
        <v>420</v>
      </c>
    </row>
    <row r="52" spans="1:1" s="79" customFormat="1" x14ac:dyDescent="0.25">
      <c r="A52" s="78" t="s">
        <v>433</v>
      </c>
    </row>
    <row r="53" spans="1:1" s="79" customFormat="1" x14ac:dyDescent="0.25">
      <c r="A53" s="78" t="s">
        <v>424</v>
      </c>
    </row>
    <row r="54" spans="1:1" s="79" customFormat="1" x14ac:dyDescent="0.25">
      <c r="A54" s="78" t="s">
        <v>422</v>
      </c>
    </row>
    <row r="55" spans="1:1" s="79" customFormat="1" x14ac:dyDescent="0.25">
      <c r="A55" s="78" t="s">
        <v>423</v>
      </c>
    </row>
    <row r="56" spans="1:1" s="79" customFormat="1" x14ac:dyDescent="0.25">
      <c r="A56" s="78" t="s">
        <v>430</v>
      </c>
    </row>
    <row r="57" spans="1:1" s="79" customFormat="1" x14ac:dyDescent="0.25">
      <c r="A57" s="78" t="s">
        <v>431</v>
      </c>
    </row>
    <row r="58" spans="1:1" s="79" customFormat="1" x14ac:dyDescent="0.25">
      <c r="A58" s="78" t="s">
        <v>421</v>
      </c>
    </row>
    <row r="59" spans="1:1" s="79" customFormat="1" x14ac:dyDescent="0.25">
      <c r="A59" s="78" t="s">
        <v>432</v>
      </c>
    </row>
    <row r="60" spans="1:1" s="79" customFormat="1" x14ac:dyDescent="0.25">
      <c r="A60" s="78" t="s">
        <v>426</v>
      </c>
    </row>
    <row r="61" spans="1:1" s="79" customFormat="1" x14ac:dyDescent="0.25">
      <c r="A61" s="78" t="s">
        <v>405</v>
      </c>
    </row>
    <row r="62" spans="1:1" s="79" customFormat="1" ht="28.5" x14ac:dyDescent="0.25">
      <c r="A62" s="78" t="s">
        <v>406</v>
      </c>
    </row>
    <row r="63" spans="1:1" s="79" customFormat="1" x14ac:dyDescent="0.25">
      <c r="A63" s="78" t="s">
        <v>376</v>
      </c>
    </row>
    <row r="64" spans="1:1" s="79" customFormat="1" ht="28.5" x14ac:dyDescent="0.25">
      <c r="A64" s="78" t="s">
        <v>407</v>
      </c>
    </row>
    <row r="65" spans="1:1" s="79" customFormat="1" x14ac:dyDescent="0.25">
      <c r="A65" s="78" t="s">
        <v>387</v>
      </c>
    </row>
    <row r="66" spans="1:1" s="79" customFormat="1" x14ac:dyDescent="0.25">
      <c r="A66" s="78" t="s">
        <v>393</v>
      </c>
    </row>
    <row r="67" spans="1:1" s="79" customFormat="1" x14ac:dyDescent="0.25">
      <c r="A67" s="78" t="s">
        <v>414</v>
      </c>
    </row>
    <row r="68" spans="1:1" s="79" customFormat="1" x14ac:dyDescent="0.25">
      <c r="A68" s="78" t="s">
        <v>404</v>
      </c>
    </row>
    <row r="69" spans="1:1" s="79" customFormat="1" x14ac:dyDescent="0.25">
      <c r="A69" s="78" t="s">
        <v>427</v>
      </c>
    </row>
    <row r="70" spans="1:1" s="79" customFormat="1" x14ac:dyDescent="0.25">
      <c r="A70" s="78" t="s">
        <v>342</v>
      </c>
    </row>
    <row r="71" spans="1:1" s="79" customFormat="1" x14ac:dyDescent="0.25">
      <c r="A71" s="78" t="s">
        <v>418</v>
      </c>
    </row>
    <row r="72" spans="1:1" s="79" customFormat="1" x14ac:dyDescent="0.25">
      <c r="A72" s="78" t="s">
        <v>447</v>
      </c>
    </row>
    <row r="73" spans="1:1" s="79" customFormat="1" x14ac:dyDescent="0.25">
      <c r="A73" s="78" t="s">
        <v>442</v>
      </c>
    </row>
    <row r="74" spans="1:1" s="79" customFormat="1" x14ac:dyDescent="0.25">
      <c r="A74" s="78" t="s">
        <v>419</v>
      </c>
    </row>
    <row r="75" spans="1:1" s="79" customFormat="1" x14ac:dyDescent="0.25">
      <c r="A75" s="78" t="s">
        <v>350</v>
      </c>
    </row>
    <row r="76" spans="1:1" s="79" customFormat="1" x14ac:dyDescent="0.25">
      <c r="A76" s="78" t="s">
        <v>388</v>
      </c>
    </row>
    <row r="77" spans="1:1" s="79" customFormat="1" x14ac:dyDescent="0.25">
      <c r="A77" s="78" t="s">
        <v>363</v>
      </c>
    </row>
    <row r="78" spans="1:1" s="79" customFormat="1" x14ac:dyDescent="0.25">
      <c r="A78" s="78" t="s">
        <v>354</v>
      </c>
    </row>
    <row r="79" spans="1:1" s="79" customFormat="1" x14ac:dyDescent="0.25">
      <c r="A79" s="78" t="s">
        <v>362</v>
      </c>
    </row>
    <row r="80" spans="1:1" s="79" customFormat="1" x14ac:dyDescent="0.25">
      <c r="A80" s="78" t="s">
        <v>390</v>
      </c>
    </row>
    <row r="81" spans="1:1" s="79" customFormat="1" x14ac:dyDescent="0.25">
      <c r="A81" s="78" t="s">
        <v>448</v>
      </c>
    </row>
    <row r="82" spans="1:1" s="79" customFormat="1" x14ac:dyDescent="0.25">
      <c r="A82" s="78" t="s">
        <v>409</v>
      </c>
    </row>
    <row r="83" spans="1:1" s="79" customFormat="1" x14ac:dyDescent="0.25">
      <c r="A83" s="78" t="s">
        <v>349</v>
      </c>
    </row>
    <row r="84" spans="1:1" s="79" customFormat="1" x14ac:dyDescent="0.25">
      <c r="A84" s="78" t="s">
        <v>359</v>
      </c>
    </row>
    <row r="85" spans="1:1" s="79" customFormat="1" x14ac:dyDescent="0.25">
      <c r="A85" s="78" t="s">
        <v>336</v>
      </c>
    </row>
    <row r="86" spans="1:1" s="79" customFormat="1" x14ac:dyDescent="0.25">
      <c r="A86" s="78" t="s">
        <v>365</v>
      </c>
    </row>
    <row r="87" spans="1:1" s="79" customFormat="1" x14ac:dyDescent="0.25">
      <c r="A87" s="78" t="s">
        <v>397</v>
      </c>
    </row>
    <row r="88" spans="1:1" s="79" customFormat="1" x14ac:dyDescent="0.25">
      <c r="A88" s="78" t="s">
        <v>345</v>
      </c>
    </row>
    <row r="89" spans="1:1" s="79" customFormat="1" x14ac:dyDescent="0.25">
      <c r="A89" s="78" t="s">
        <v>437</v>
      </c>
    </row>
    <row r="90" spans="1:1" s="79" customFormat="1" x14ac:dyDescent="0.25">
      <c r="A90" s="78" t="s">
        <v>438</v>
      </c>
    </row>
    <row r="91" spans="1:1" s="79" customFormat="1" x14ac:dyDescent="0.25">
      <c r="A91" s="78" t="s">
        <v>380</v>
      </c>
    </row>
    <row r="92" spans="1:1" s="79" customFormat="1" x14ac:dyDescent="0.25">
      <c r="A92" s="78" t="s">
        <v>402</v>
      </c>
    </row>
    <row r="93" spans="1:1" s="79" customFormat="1" x14ac:dyDescent="0.25">
      <c r="A93" s="78" t="s">
        <v>375</v>
      </c>
    </row>
    <row r="94" spans="1:1" s="79" customFormat="1" x14ac:dyDescent="0.25">
      <c r="A94" s="78" t="s">
        <v>358</v>
      </c>
    </row>
    <row r="95" spans="1:1" s="79" customFormat="1" x14ac:dyDescent="0.25">
      <c r="A95" s="78" t="s">
        <v>444</v>
      </c>
    </row>
    <row r="96" spans="1:1" x14ac:dyDescent="0.2">
      <c r="A96" s="78" t="s">
        <v>353</v>
      </c>
    </row>
    <row r="97" spans="1:1" x14ac:dyDescent="0.2">
      <c r="A97" s="78" t="s">
        <v>395</v>
      </c>
    </row>
    <row r="98" spans="1:1" x14ac:dyDescent="0.2">
      <c r="A98" s="78" t="s">
        <v>416</v>
      </c>
    </row>
    <row r="99" spans="1:1" x14ac:dyDescent="0.2">
      <c r="A99" s="78" t="s">
        <v>352</v>
      </c>
    </row>
    <row r="100" spans="1:1" x14ac:dyDescent="0.2">
      <c r="A100" s="78" t="s">
        <v>399</v>
      </c>
    </row>
    <row r="101" spans="1:1" x14ac:dyDescent="0.2">
      <c r="A101" s="78" t="s">
        <v>338</v>
      </c>
    </row>
    <row r="102" spans="1:1" x14ac:dyDescent="0.2">
      <c r="A102" s="78" t="s">
        <v>343</v>
      </c>
    </row>
    <row r="103" spans="1:1" x14ac:dyDescent="0.2">
      <c r="A103" s="78" t="s">
        <v>339</v>
      </c>
    </row>
    <row r="104" spans="1:1" x14ac:dyDescent="0.2">
      <c r="A104" s="78" t="s">
        <v>340</v>
      </c>
    </row>
    <row r="105" spans="1:1" x14ac:dyDescent="0.2">
      <c r="A105" s="78" t="s">
        <v>415</v>
      </c>
    </row>
    <row r="106" spans="1:1" x14ac:dyDescent="0.2">
      <c r="A106" s="78" t="s">
        <v>344</v>
      </c>
    </row>
    <row r="107" spans="1:1" x14ac:dyDescent="0.2">
      <c r="A107" s="78" t="s">
        <v>440</v>
      </c>
    </row>
    <row r="108" spans="1:1" ht="28.5" x14ac:dyDescent="0.2">
      <c r="A108" s="78" t="s">
        <v>435</v>
      </c>
    </row>
    <row r="109" spans="1:1" x14ac:dyDescent="0.2">
      <c r="A109" s="78" t="s">
        <v>351</v>
      </c>
    </row>
    <row r="110" spans="1:1" x14ac:dyDescent="0.2">
      <c r="A110" s="78" t="s">
        <v>364</v>
      </c>
    </row>
    <row r="111" spans="1:1" x14ac:dyDescent="0.2">
      <c r="A111" s="78" t="s">
        <v>398</v>
      </c>
    </row>
    <row r="112" spans="1:1" x14ac:dyDescent="0.2">
      <c r="A112" s="78" t="s">
        <v>396</v>
      </c>
    </row>
    <row r="113" spans="1:1" x14ac:dyDescent="0.2">
      <c r="A113" s="78" t="s">
        <v>347</v>
      </c>
    </row>
    <row r="114" spans="1:1" x14ac:dyDescent="0.2">
      <c r="A114" s="78" t="s">
        <v>356</v>
      </c>
    </row>
    <row r="115" spans="1:1" x14ac:dyDescent="0.2">
      <c r="A115" s="78" t="s">
        <v>355</v>
      </c>
    </row>
    <row r="116" spans="1:1" x14ac:dyDescent="0.2">
      <c r="A116" s="78" t="s">
        <v>392</v>
      </c>
    </row>
    <row r="117" spans="1:1" x14ac:dyDescent="0.2">
      <c r="A117" s="78" t="s">
        <v>412</v>
      </c>
    </row>
    <row r="118" spans="1:1" x14ac:dyDescent="0.2">
      <c r="A118" s="78" t="s">
        <v>410</v>
      </c>
    </row>
    <row r="119" spans="1:1" x14ac:dyDescent="0.2">
      <c r="A119" s="78" t="s">
        <v>348</v>
      </c>
    </row>
    <row r="120" spans="1:1" x14ac:dyDescent="0.2">
      <c r="A120" s="78" t="s">
        <v>346</v>
      </c>
    </row>
    <row r="121" spans="1:1" x14ac:dyDescent="0.2">
      <c r="A121" s="78" t="s">
        <v>337</v>
      </c>
    </row>
    <row r="122" spans="1:1" x14ac:dyDescent="0.2">
      <c r="A122" s="78" t="s">
        <v>373</v>
      </c>
    </row>
    <row r="123" spans="1:1" x14ac:dyDescent="0.2">
      <c r="A123" s="78" t="s">
        <v>400</v>
      </c>
    </row>
    <row r="124" spans="1:1" x14ac:dyDescent="0.2">
      <c r="A124" s="78" t="s">
        <v>428</v>
      </c>
    </row>
    <row r="125" spans="1:1" x14ac:dyDescent="0.2">
      <c r="A125" s="78" t="s">
        <v>394</v>
      </c>
    </row>
    <row r="126" spans="1:1" x14ac:dyDescent="0.2">
      <c r="A126" s="78" t="s">
        <v>411</v>
      </c>
    </row>
    <row r="127" spans="1:1" x14ac:dyDescent="0.2">
      <c r="A127" s="78" t="s">
        <v>411</v>
      </c>
    </row>
    <row r="128" spans="1:1" x14ac:dyDescent="0.2">
      <c r="A128" s="78" t="s">
        <v>360</v>
      </c>
    </row>
    <row r="129" spans="1:1" x14ac:dyDescent="0.2">
      <c r="A129" s="78" t="s">
        <v>357</v>
      </c>
    </row>
    <row r="130" spans="1:1" x14ac:dyDescent="0.2">
      <c r="A130" s="78" t="s">
        <v>429</v>
      </c>
    </row>
    <row r="131" spans="1:1" x14ac:dyDescent="0.2">
      <c r="A131" s="78" t="s">
        <v>341</v>
      </c>
    </row>
    <row r="132" spans="1:1" x14ac:dyDescent="0.2">
      <c r="A132" s="78" t="s">
        <v>401</v>
      </c>
    </row>
    <row r="133" spans="1:1" x14ac:dyDescent="0.2">
      <c r="A133" s="78" t="s">
        <v>366</v>
      </c>
    </row>
    <row r="134" spans="1:1" x14ac:dyDescent="0.2">
      <c r="A134" s="78" t="s">
        <v>367</v>
      </c>
    </row>
    <row r="135" spans="1:1" x14ac:dyDescent="0.2">
      <c r="A135" s="78" t="s">
        <v>361</v>
      </c>
    </row>
    <row r="136" spans="1:1" x14ac:dyDescent="0.2">
      <c r="A136" s="78" t="s">
        <v>434</v>
      </c>
    </row>
    <row r="137" spans="1:1" x14ac:dyDescent="0.2">
      <c r="A137" s="78" t="s">
        <v>445</v>
      </c>
    </row>
    <row r="138" spans="1:1" x14ac:dyDescent="0.2">
      <c r="A138" s="78" t="s">
        <v>386</v>
      </c>
    </row>
    <row r="139" spans="1:1" x14ac:dyDescent="0.2">
      <c r="A139" s="78" t="s">
        <v>413</v>
      </c>
    </row>
    <row r="140" spans="1:1" x14ac:dyDescent="0.2">
      <c r="A140" s="78" t="s">
        <v>381</v>
      </c>
    </row>
    <row r="141" spans="1:1" x14ac:dyDescent="0.2">
      <c r="A141" s="78" t="s">
        <v>439</v>
      </c>
    </row>
    <row r="142" spans="1:1" x14ac:dyDescent="0.2">
      <c r="A142" s="78" t="s">
        <v>446</v>
      </c>
    </row>
    <row r="143" spans="1:1" x14ac:dyDescent="0.2">
      <c r="A143" s="78" t="s">
        <v>377</v>
      </c>
    </row>
    <row r="144" spans="1:1" x14ac:dyDescent="0.2">
      <c r="A144" s="78" t="s">
        <v>389</v>
      </c>
    </row>
    <row r="145" spans="1:1" x14ac:dyDescent="0.2">
      <c r="A145" s="78" t="s">
        <v>443</v>
      </c>
    </row>
    <row r="146" spans="1:1" x14ac:dyDescent="0.2">
      <c r="A146" s="78" t="s">
        <v>369</v>
      </c>
    </row>
    <row r="147" spans="1:1" x14ac:dyDescent="0.2">
      <c r="A147" s="78" t="s">
        <v>371</v>
      </c>
    </row>
    <row r="148" spans="1:1" x14ac:dyDescent="0.2">
      <c r="A148" s="78" t="s">
        <v>441</v>
      </c>
    </row>
  </sheetData>
  <sheetProtection algorithmName="SHA-512" hashValue="7VYpRKQDYYpCXmAx7YSI6WMSdejrarOSwUH6Xsd2/X5WjgqkJsmS1AbuR0oacqJVa+Hbkfg5w42p8gPxA7K2mg==" saltValue="Mb36TxclaQ9WCFYuyEgyQA==" spinCount="100000" sheet="1" objects="1" scenarios="1"/>
  <sortState ref="A23:A147">
    <sortCondition ref="A23:A147"/>
  </sortSt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AP-SIG-RG-15</vt:lpstr>
      <vt:lpstr>Instructivo Mapa de riesgos</vt:lpstr>
      <vt:lpstr>Codificacion Riesgos</vt:lpstr>
      <vt:lpstr>Clasificacion del Riesgo</vt:lpstr>
      <vt:lpstr>Tabla de Probabilidad</vt:lpstr>
      <vt:lpstr>Tabla de Impacto</vt:lpstr>
      <vt:lpstr>Matriz de Calor</vt:lpstr>
      <vt:lpstr> Controles Atributos</vt:lpstr>
      <vt:lpstr>Datos</vt:lpstr>
      <vt:lpstr>Impacto</vt:lpstr>
      <vt:lpstr>Probabilidad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dc:creator>
  <cp:lastModifiedBy>Emilce Gelves Ramirez</cp:lastModifiedBy>
  <dcterms:created xsi:type="dcterms:W3CDTF">2020-06-23T03:18:20Z</dcterms:created>
  <dcterms:modified xsi:type="dcterms:W3CDTF">2023-01-27T16:27:15Z</dcterms:modified>
</cp:coreProperties>
</file>