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PIA JOSE LUNA DURAN\JOSE_LUNA\AÑO 2017\DR. FELIX  2017\INFORMES MENSUALES 2017\AGOSTO  2017\"/>
    </mc:Choice>
  </mc:AlternateContent>
  <bookViews>
    <workbookView xWindow="630" yWindow="5175" windowWidth="11415" windowHeight="10860" tabRatio="790"/>
  </bookViews>
  <sheets>
    <sheet name="GASTOS -  AGOSTO  2017" sheetId="300" r:id="rId1"/>
    <sheet name="GASTOS -RESERVA AGOSTO  2017" sheetId="301" r:id="rId2"/>
  </sheets>
  <definedNames>
    <definedName name="_xlnm._FilterDatabase" localSheetId="0" hidden="1">'GASTOS -  AGOSTO  2017'!$C$41:$F$47</definedName>
    <definedName name="_xlnm._FilterDatabase" localSheetId="1" hidden="1">'GASTOS -RESERVA AGOSTO  2017'!#REF!</definedName>
    <definedName name="_xlnm.Print_Titles" localSheetId="0">'GASTOS -  AGOSTO  2017'!$1:$8</definedName>
    <definedName name="_xlnm.Print_Titles" localSheetId="1">'GASTOS -RESERVA AGOSTO  2017'!$1:$3</definedName>
  </definedNames>
  <calcPr calcId="162913"/>
</workbook>
</file>

<file path=xl/calcChain.xml><?xml version="1.0" encoding="utf-8"?>
<calcChain xmlns="http://schemas.openxmlformats.org/spreadsheetml/2006/main">
  <c r="H76" i="300" l="1"/>
  <c r="I76" i="300"/>
  <c r="U20" i="301" l="1"/>
  <c r="T20" i="301"/>
  <c r="P20" i="301"/>
  <c r="M20" i="301"/>
  <c r="L20" i="301"/>
  <c r="I20" i="301"/>
  <c r="H20" i="301"/>
  <c r="E20" i="301"/>
  <c r="D20" i="301"/>
  <c r="Z18" i="301"/>
  <c r="W18" i="301"/>
  <c r="V18" i="301"/>
  <c r="U18" i="301"/>
  <c r="T18" i="301"/>
  <c r="S18" i="301"/>
  <c r="R18" i="301"/>
  <c r="P18" i="301"/>
  <c r="O18" i="301"/>
  <c r="N18" i="301"/>
  <c r="M18" i="301"/>
  <c r="L18" i="301"/>
  <c r="K18" i="301"/>
  <c r="J18" i="301"/>
  <c r="I18" i="301"/>
  <c r="H18" i="301"/>
  <c r="G18" i="301"/>
  <c r="F18" i="301"/>
  <c r="E18" i="301"/>
  <c r="D18" i="301"/>
  <c r="C18" i="301"/>
  <c r="X17" i="301"/>
  <c r="X18" i="301" s="1"/>
  <c r="Q17" i="301"/>
  <c r="Q18" i="301" s="1"/>
  <c r="J17" i="301"/>
  <c r="Z14" i="301"/>
  <c r="W14" i="301"/>
  <c r="V14" i="301"/>
  <c r="U14" i="301"/>
  <c r="T14" i="301"/>
  <c r="S14" i="301"/>
  <c r="R14" i="301"/>
  <c r="P14" i="301"/>
  <c r="O14" i="301"/>
  <c r="N14" i="301"/>
  <c r="M14" i="301"/>
  <c r="L14" i="301"/>
  <c r="K14" i="301"/>
  <c r="J14" i="301"/>
  <c r="I14" i="301"/>
  <c r="H14" i="301"/>
  <c r="G14" i="301"/>
  <c r="F14" i="301"/>
  <c r="E14" i="301"/>
  <c r="D14" i="301"/>
  <c r="C14" i="301"/>
  <c r="X13" i="301"/>
  <c r="X14" i="301" s="1"/>
  <c r="Q13" i="301"/>
  <c r="Q14" i="301" s="1"/>
  <c r="J13" i="301"/>
  <c r="Z10" i="301"/>
  <c r="W10" i="301"/>
  <c r="V10" i="301"/>
  <c r="U10" i="301"/>
  <c r="T10" i="301"/>
  <c r="S10" i="301"/>
  <c r="R10" i="301"/>
  <c r="P10" i="301"/>
  <c r="O10" i="301"/>
  <c r="N10" i="301"/>
  <c r="M10" i="301"/>
  <c r="L10" i="301"/>
  <c r="K10" i="301"/>
  <c r="J10" i="301"/>
  <c r="I10" i="301"/>
  <c r="H10" i="301"/>
  <c r="G10" i="301"/>
  <c r="F10" i="301"/>
  <c r="E10" i="301"/>
  <c r="D10" i="301"/>
  <c r="C10" i="301"/>
  <c r="X9" i="301"/>
  <c r="X10" i="301" s="1"/>
  <c r="Q9" i="301"/>
  <c r="Q10" i="301" s="1"/>
  <c r="J9" i="301"/>
  <c r="Z6" i="301"/>
  <c r="Z20" i="301" s="1"/>
  <c r="W6" i="301"/>
  <c r="W20" i="301" s="1"/>
  <c r="V6" i="301"/>
  <c r="V20" i="301" s="1"/>
  <c r="U6" i="301"/>
  <c r="T6" i="301"/>
  <c r="S6" i="301"/>
  <c r="S20" i="301" s="1"/>
  <c r="R6" i="301"/>
  <c r="R20" i="301" s="1"/>
  <c r="P6" i="301"/>
  <c r="O6" i="301"/>
  <c r="O20" i="301" s="1"/>
  <c r="N6" i="301"/>
  <c r="N20" i="301" s="1"/>
  <c r="M6" i="301"/>
  <c r="L6" i="301"/>
  <c r="K6" i="301"/>
  <c r="K20" i="301" s="1"/>
  <c r="J6" i="301"/>
  <c r="J20" i="301" s="1"/>
  <c r="I6" i="301"/>
  <c r="H6" i="301"/>
  <c r="G6" i="301"/>
  <c r="G20" i="301" s="1"/>
  <c r="F6" i="301"/>
  <c r="F20" i="301" s="1"/>
  <c r="E6" i="301"/>
  <c r="D6" i="301"/>
  <c r="C6" i="301"/>
  <c r="C20" i="301" s="1"/>
  <c r="X5" i="301"/>
  <c r="X6" i="301" s="1"/>
  <c r="X20" i="301" s="1"/>
  <c r="Q5" i="301"/>
  <c r="Q6" i="301" s="1"/>
  <c r="Q20" i="301" s="1"/>
  <c r="J5" i="301"/>
  <c r="AA72" i="300"/>
  <c r="Z72" i="300"/>
  <c r="W72" i="300"/>
  <c r="V72" i="300"/>
  <c r="U72" i="300"/>
  <c r="T72" i="300"/>
  <c r="S72" i="300"/>
  <c r="R72" i="300"/>
  <c r="Q72" i="300"/>
  <c r="P72" i="300"/>
  <c r="O72" i="300"/>
  <c r="N72" i="300"/>
  <c r="M72" i="300"/>
  <c r="L72" i="300"/>
  <c r="K72" i="300"/>
  <c r="I72" i="300"/>
  <c r="H72" i="300"/>
  <c r="G72" i="300"/>
  <c r="F72" i="300"/>
  <c r="E72" i="300"/>
  <c r="D72" i="300"/>
  <c r="C72" i="300"/>
  <c r="AB71" i="300"/>
  <c r="AB72" i="300" s="1"/>
  <c r="R71" i="300"/>
  <c r="X71" i="300" s="1"/>
  <c r="X72" i="300" s="1"/>
  <c r="Q71" i="300"/>
  <c r="Y71" i="300" s="1"/>
  <c r="Y72" i="300" s="1"/>
  <c r="J71" i="300"/>
  <c r="J72" i="300" s="1"/>
  <c r="AA68" i="300"/>
  <c r="Z68" i="300"/>
  <c r="W68" i="300"/>
  <c r="V68" i="300"/>
  <c r="U68" i="300"/>
  <c r="T68" i="300"/>
  <c r="S68" i="300"/>
  <c r="R68" i="300"/>
  <c r="Q68" i="300"/>
  <c r="P68" i="300"/>
  <c r="O68" i="300"/>
  <c r="N68" i="300"/>
  <c r="M68" i="300"/>
  <c r="L68" i="300"/>
  <c r="K68" i="300"/>
  <c r="I68" i="300"/>
  <c r="H68" i="300"/>
  <c r="G68" i="300"/>
  <c r="F68" i="300"/>
  <c r="E68" i="300"/>
  <c r="D68" i="300"/>
  <c r="C68" i="300"/>
  <c r="X67" i="300"/>
  <c r="X68" i="300" s="1"/>
  <c r="Q67" i="300"/>
  <c r="J67" i="300"/>
  <c r="J68" i="300" s="1"/>
  <c r="AA64" i="300"/>
  <c r="Z64" i="300"/>
  <c r="W64" i="300"/>
  <c r="V64" i="300"/>
  <c r="U64" i="300"/>
  <c r="T64" i="300"/>
  <c r="S64" i="300"/>
  <c r="R64" i="300"/>
  <c r="Q64" i="300"/>
  <c r="P64" i="300"/>
  <c r="O64" i="300"/>
  <c r="N64" i="300"/>
  <c r="M64" i="300"/>
  <c r="L64" i="300"/>
  <c r="K64" i="300"/>
  <c r="I64" i="300"/>
  <c r="H64" i="300"/>
  <c r="G64" i="300"/>
  <c r="F64" i="300"/>
  <c r="E64" i="300"/>
  <c r="D64" i="300"/>
  <c r="C64" i="300"/>
  <c r="X63" i="300"/>
  <c r="X64" i="300" s="1"/>
  <c r="Q63" i="300"/>
  <c r="J63" i="300"/>
  <c r="J64" i="300" s="1"/>
  <c r="AA60" i="300"/>
  <c r="Z60" i="300"/>
  <c r="W60" i="300"/>
  <c r="V60" i="300"/>
  <c r="U60" i="300"/>
  <c r="T60" i="300"/>
  <c r="S60" i="300"/>
  <c r="R60" i="300"/>
  <c r="P60" i="300"/>
  <c r="O60" i="300"/>
  <c r="N60" i="300"/>
  <c r="M60" i="300"/>
  <c r="L60" i="300"/>
  <c r="K60" i="300"/>
  <c r="I60" i="300"/>
  <c r="H60" i="300"/>
  <c r="G60" i="300"/>
  <c r="F60" i="300"/>
  <c r="E60" i="300"/>
  <c r="D60" i="300"/>
  <c r="C60" i="300"/>
  <c r="X59" i="300"/>
  <c r="X60" i="300" s="1"/>
  <c r="Q59" i="300"/>
  <c r="Y59" i="300" s="1"/>
  <c r="Y60" i="300" s="1"/>
  <c r="J59" i="300"/>
  <c r="AB59" i="300" s="1"/>
  <c r="AB60" i="300" s="1"/>
  <c r="AA56" i="300"/>
  <c r="Z56" i="300"/>
  <c r="W56" i="300"/>
  <c r="V56" i="300"/>
  <c r="U56" i="300"/>
  <c r="T56" i="300"/>
  <c r="S56" i="300"/>
  <c r="R56" i="300"/>
  <c r="P56" i="300"/>
  <c r="O56" i="300"/>
  <c r="N56" i="300"/>
  <c r="M56" i="300"/>
  <c r="L56" i="300"/>
  <c r="K56" i="300"/>
  <c r="I56" i="300"/>
  <c r="H56" i="300"/>
  <c r="G56" i="300"/>
  <c r="F56" i="300"/>
  <c r="E56" i="300"/>
  <c r="D56" i="300"/>
  <c r="C56" i="300"/>
  <c r="X55" i="300"/>
  <c r="Q55" i="300"/>
  <c r="J55" i="300"/>
  <c r="X54" i="300"/>
  <c r="Y54" i="300" s="1"/>
  <c r="Q54" i="300"/>
  <c r="J54" i="300"/>
  <c r="X53" i="300"/>
  <c r="Q53" i="300"/>
  <c r="Y53" i="300" s="1"/>
  <c r="J53" i="300"/>
  <c r="X52" i="300"/>
  <c r="Y52" i="300" s="1"/>
  <c r="Q52" i="300"/>
  <c r="J52" i="300"/>
  <c r="X51" i="300"/>
  <c r="Q51" i="300"/>
  <c r="J51" i="300"/>
  <c r="R46" i="300"/>
  <c r="R48" i="300" s="1"/>
  <c r="R73" i="300" s="1"/>
  <c r="X45" i="300"/>
  <c r="Q45" i="300"/>
  <c r="J45" i="300"/>
  <c r="X44" i="300"/>
  <c r="Y44" i="300" s="1"/>
  <c r="Q44" i="300"/>
  <c r="J44" i="300"/>
  <c r="X43" i="300"/>
  <c r="Q43" i="300"/>
  <c r="J43" i="300"/>
  <c r="Y42" i="300"/>
  <c r="AC42" i="300" s="1"/>
  <c r="X42" i="300"/>
  <c r="Q42" i="300"/>
  <c r="J42" i="300"/>
  <c r="X41" i="300"/>
  <c r="Q41" i="300"/>
  <c r="J41" i="300"/>
  <c r="AA40" i="300"/>
  <c r="AA46" i="300" s="1"/>
  <c r="AA48" i="300" s="1"/>
  <c r="AA73" i="300" s="1"/>
  <c r="K40" i="300"/>
  <c r="H40" i="300"/>
  <c r="H46" i="300" s="1"/>
  <c r="H48" i="300" s="1"/>
  <c r="H73" i="300" s="1"/>
  <c r="X39" i="300"/>
  <c r="Y39" i="300" s="1"/>
  <c r="AC39" i="300" s="1"/>
  <c r="Q39" i="300"/>
  <c r="J39" i="300"/>
  <c r="X38" i="300"/>
  <c r="Q38" i="300"/>
  <c r="Y38" i="300" s="1"/>
  <c r="J38" i="300"/>
  <c r="AB38" i="300" s="1"/>
  <c r="X37" i="300"/>
  <c r="Y37" i="300" s="1"/>
  <c r="Q37" i="300"/>
  <c r="J37" i="300"/>
  <c r="X36" i="300"/>
  <c r="Q36" i="300"/>
  <c r="Y36" i="300" s="1"/>
  <c r="J36" i="300"/>
  <c r="X35" i="300"/>
  <c r="Y35" i="300" s="1"/>
  <c r="AC35" i="300" s="1"/>
  <c r="Q35" i="300"/>
  <c r="J35" i="300"/>
  <c r="X34" i="300"/>
  <c r="Q34" i="300"/>
  <c r="Y34" i="300" s="1"/>
  <c r="AB34" i="300" s="1"/>
  <c r="J34" i="300"/>
  <c r="X33" i="300"/>
  <c r="Y33" i="300" s="1"/>
  <c r="AC33" i="300" s="1"/>
  <c r="Q33" i="300"/>
  <c r="J33" i="300"/>
  <c r="X32" i="300"/>
  <c r="Q32" i="300"/>
  <c r="J32" i="300"/>
  <c r="Y31" i="300"/>
  <c r="AC31" i="300" s="1"/>
  <c r="X31" i="300"/>
  <c r="Q31" i="300"/>
  <c r="J31" i="300"/>
  <c r="X30" i="300"/>
  <c r="Q30" i="300"/>
  <c r="Y30" i="300" s="1"/>
  <c r="J30" i="300"/>
  <c r="AB30" i="300" s="1"/>
  <c r="X29" i="300"/>
  <c r="Y29" i="300" s="1"/>
  <c r="AC29" i="300" s="1"/>
  <c r="Q29" i="300"/>
  <c r="J29" i="300"/>
  <c r="X28" i="300"/>
  <c r="Q28" i="300"/>
  <c r="Y28" i="300" s="1"/>
  <c r="AC28" i="300" s="1"/>
  <c r="J28" i="300"/>
  <c r="X27" i="300"/>
  <c r="Y27" i="300" s="1"/>
  <c r="AC27" i="300" s="1"/>
  <c r="Q27" i="300"/>
  <c r="J27" i="300"/>
  <c r="X26" i="300"/>
  <c r="Q26" i="300"/>
  <c r="J26" i="300"/>
  <c r="X25" i="300"/>
  <c r="Y25" i="300" s="1"/>
  <c r="Q25" i="300"/>
  <c r="J25" i="300"/>
  <c r="X24" i="300"/>
  <c r="Q24" i="300"/>
  <c r="Y24" i="300" s="1"/>
  <c r="J24" i="300"/>
  <c r="AC24" i="300" s="1"/>
  <c r="X23" i="300"/>
  <c r="Y23" i="300" s="1"/>
  <c r="AC23" i="300" s="1"/>
  <c r="Q23" i="300"/>
  <c r="J23" i="300"/>
  <c r="X22" i="300"/>
  <c r="Q22" i="300"/>
  <c r="Y22" i="300" s="1"/>
  <c r="J22" i="300"/>
  <c r="AB22" i="300" s="1"/>
  <c r="X21" i="300"/>
  <c r="Y21" i="300" s="1"/>
  <c r="AC21" i="300" s="1"/>
  <c r="Q21" i="300"/>
  <c r="J21" i="300"/>
  <c r="X20" i="300"/>
  <c r="Q20" i="300"/>
  <c r="Y20" i="300" s="1"/>
  <c r="AC20" i="300" s="1"/>
  <c r="J20" i="300"/>
  <c r="X19" i="300"/>
  <c r="Q19" i="300"/>
  <c r="Y19" i="300" s="1"/>
  <c r="J19" i="300"/>
  <c r="AB19" i="300" s="1"/>
  <c r="Y18" i="300"/>
  <c r="AC18" i="300" s="1"/>
  <c r="X18" i="300"/>
  <c r="Q18" i="300"/>
  <c r="J18" i="300"/>
  <c r="AB18" i="300" s="1"/>
  <c r="X17" i="300"/>
  <c r="Q17" i="300"/>
  <c r="J17" i="300"/>
  <c r="X16" i="300"/>
  <c r="Q16" i="300"/>
  <c r="Y16" i="300" s="1"/>
  <c r="AC16" i="300" s="1"/>
  <c r="J16" i="300"/>
  <c r="AB16" i="300" s="1"/>
  <c r="X15" i="300"/>
  <c r="Y15" i="300" s="1"/>
  <c r="Q15" i="300"/>
  <c r="J15" i="300"/>
  <c r="AA14" i="300"/>
  <c r="Z14" i="300"/>
  <c r="Z40" i="300" s="1"/>
  <c r="Z46" i="300" s="1"/>
  <c r="Z48" i="300" s="1"/>
  <c r="W14" i="300"/>
  <c r="W40" i="300" s="1"/>
  <c r="W46" i="300" s="1"/>
  <c r="W48" i="300" s="1"/>
  <c r="W73" i="300" s="1"/>
  <c r="V14" i="300"/>
  <c r="V40" i="300" s="1"/>
  <c r="V46" i="300" s="1"/>
  <c r="V48" i="300" s="1"/>
  <c r="V73" i="300" s="1"/>
  <c r="U14" i="300"/>
  <c r="U40" i="300" s="1"/>
  <c r="U46" i="300" s="1"/>
  <c r="U48" i="300" s="1"/>
  <c r="T14" i="300"/>
  <c r="T40" i="300" s="1"/>
  <c r="T46" i="300" s="1"/>
  <c r="T48" i="300" s="1"/>
  <c r="T73" i="300" s="1"/>
  <c r="S14" i="300"/>
  <c r="S40" i="300" s="1"/>
  <c r="S46" i="300" s="1"/>
  <c r="S48" i="300" s="1"/>
  <c r="R14" i="300"/>
  <c r="R40" i="300" s="1"/>
  <c r="P14" i="300"/>
  <c r="P40" i="300" s="1"/>
  <c r="P46" i="300" s="1"/>
  <c r="P48" i="300" s="1"/>
  <c r="P73" i="300" s="1"/>
  <c r="O14" i="300"/>
  <c r="O40" i="300" s="1"/>
  <c r="O46" i="300" s="1"/>
  <c r="O48" i="300" s="1"/>
  <c r="O73" i="300" s="1"/>
  <c r="N14" i="300"/>
  <c r="N40" i="300" s="1"/>
  <c r="N46" i="300" s="1"/>
  <c r="N48" i="300" s="1"/>
  <c r="N73" i="300" s="1"/>
  <c r="M14" i="300"/>
  <c r="M40" i="300" s="1"/>
  <c r="M46" i="300" s="1"/>
  <c r="M48" i="300" s="1"/>
  <c r="L14" i="300"/>
  <c r="L40" i="300" s="1"/>
  <c r="L46" i="300" s="1"/>
  <c r="L48" i="300" s="1"/>
  <c r="L73" i="300" s="1"/>
  <c r="K14" i="300"/>
  <c r="I14" i="300"/>
  <c r="I40" i="300" s="1"/>
  <c r="I46" i="300" s="1"/>
  <c r="I48" i="300" s="1"/>
  <c r="H14" i="300"/>
  <c r="G14" i="300"/>
  <c r="G40" i="300" s="1"/>
  <c r="G46" i="300" s="1"/>
  <c r="G48" i="300" s="1"/>
  <c r="F14" i="300"/>
  <c r="F40" i="300" s="1"/>
  <c r="F46" i="300" s="1"/>
  <c r="F48" i="300" s="1"/>
  <c r="E14" i="300"/>
  <c r="E40" i="300" s="1"/>
  <c r="E46" i="300" s="1"/>
  <c r="E48" i="300" s="1"/>
  <c r="D14" i="300"/>
  <c r="D40" i="300" s="1"/>
  <c r="D46" i="300" s="1"/>
  <c r="D48" i="300" s="1"/>
  <c r="C14" i="300"/>
  <c r="X12" i="300"/>
  <c r="Y12" i="300" s="1"/>
  <c r="AC12" i="300" s="1"/>
  <c r="Q12" i="300"/>
  <c r="J12" i="300"/>
  <c r="X10" i="300"/>
  <c r="Q10" i="300"/>
  <c r="J10" i="300"/>
  <c r="Y67" i="300" l="1"/>
  <c r="Y63" i="300"/>
  <c r="Y64" i="300" s="1"/>
  <c r="AB54" i="300"/>
  <c r="AB53" i="300"/>
  <c r="AB52" i="300"/>
  <c r="S73" i="300"/>
  <c r="Y43" i="300"/>
  <c r="AC43" i="300" s="1"/>
  <c r="AB44" i="300"/>
  <c r="AB42" i="300"/>
  <c r="Y41" i="300"/>
  <c r="AC41" i="300" s="1"/>
  <c r="Y45" i="300"/>
  <c r="AB45" i="300" s="1"/>
  <c r="Y32" i="300"/>
  <c r="AB32" i="300" s="1"/>
  <c r="AC32" i="300"/>
  <c r="AC34" i="300"/>
  <c r="AC26" i="300"/>
  <c r="Y26" i="300"/>
  <c r="AB26" i="300" s="1"/>
  <c r="X14" i="300"/>
  <c r="X40" i="300" s="1"/>
  <c r="X46" i="300" s="1"/>
  <c r="X48" i="300" s="1"/>
  <c r="Y17" i="300"/>
  <c r="AC17" i="300" s="1"/>
  <c r="AC63" i="300"/>
  <c r="Z73" i="300"/>
  <c r="AC64" i="300"/>
  <c r="AC71" i="300"/>
  <c r="AC72" i="300"/>
  <c r="AC53" i="300"/>
  <c r="AC54" i="300"/>
  <c r="AC45" i="300"/>
  <c r="AC37" i="300"/>
  <c r="AC36" i="300"/>
  <c r="AC25" i="300"/>
  <c r="AB24" i="300"/>
  <c r="J14" i="300"/>
  <c r="J40" i="300" s="1"/>
  <c r="J46" i="300" s="1"/>
  <c r="J48" i="300" s="1"/>
  <c r="D73" i="300"/>
  <c r="G73" i="300"/>
  <c r="F73" i="300"/>
  <c r="Y5" i="301"/>
  <c r="Y9" i="301"/>
  <c r="Y13" i="301"/>
  <c r="Y17" i="301"/>
  <c r="AC15" i="300"/>
  <c r="AB12" i="300"/>
  <c r="AB37" i="300"/>
  <c r="AC38" i="300"/>
  <c r="AC59" i="300"/>
  <c r="J60" i="300"/>
  <c r="AC60" i="300" s="1"/>
  <c r="U73" i="300"/>
  <c r="C40" i="300"/>
  <c r="C46" i="300" s="1"/>
  <c r="C48" i="300" s="1"/>
  <c r="C73" i="300" s="1"/>
  <c r="Q56" i="300"/>
  <c r="Y51" i="300"/>
  <c r="J56" i="300"/>
  <c r="E73" i="300"/>
  <c r="AB21" i="300"/>
  <c r="AC22" i="300"/>
  <c r="AB29" i="300"/>
  <c r="AC30" i="300"/>
  <c r="AC67" i="300"/>
  <c r="Y68" i="300"/>
  <c r="AC68" i="300" s="1"/>
  <c r="M73" i="300"/>
  <c r="Q14" i="300"/>
  <c r="AB23" i="300"/>
  <c r="AB31" i="300"/>
  <c r="AB39" i="300"/>
  <c r="Q40" i="300"/>
  <c r="Q46" i="300" s="1"/>
  <c r="Q48" i="300" s="1"/>
  <c r="K46" i="300"/>
  <c r="K48" i="300" s="1"/>
  <c r="K73" i="300" s="1"/>
  <c r="I73" i="300"/>
  <c r="AB15" i="300"/>
  <c r="AB20" i="300"/>
  <c r="AB25" i="300"/>
  <c r="AB28" i="300"/>
  <c r="AB33" i="300"/>
  <c r="AB36" i="300"/>
  <c r="X56" i="300"/>
  <c r="AB63" i="300"/>
  <c r="AB64" i="300" s="1"/>
  <c r="Y10" i="300"/>
  <c r="AB27" i="300"/>
  <c r="AB35" i="300"/>
  <c r="AC44" i="300"/>
  <c r="AC52" i="300"/>
  <c r="Y55" i="300"/>
  <c r="AC55" i="300" s="1"/>
  <c r="Q60" i="300"/>
  <c r="AB67" i="300"/>
  <c r="AB68" i="300" s="1"/>
  <c r="X73" i="300" l="1"/>
  <c r="AB43" i="300"/>
  <c r="AB41" i="300"/>
  <c r="AB17" i="300"/>
  <c r="AB14" i="300" s="1"/>
  <c r="Y14" i="300"/>
  <c r="AC14" i="300" s="1"/>
  <c r="Y18" i="301"/>
  <c r="AB18" i="301" s="1"/>
  <c r="AB17" i="301"/>
  <c r="AA17" i="301"/>
  <c r="AA18" i="301" s="1"/>
  <c r="Y14" i="301"/>
  <c r="AB14" i="301" s="1"/>
  <c r="AB13" i="301"/>
  <c r="AA13" i="301"/>
  <c r="AA14" i="301" s="1"/>
  <c r="Y10" i="301"/>
  <c r="AB10" i="301" s="1"/>
  <c r="AB9" i="301"/>
  <c r="AA9" i="301"/>
  <c r="AA10" i="301" s="1"/>
  <c r="Y6" i="301"/>
  <c r="AB5" i="301"/>
  <c r="AA5" i="301"/>
  <c r="AA6" i="301" s="1"/>
  <c r="AC10" i="300"/>
  <c r="AB10" i="300"/>
  <c r="Y56" i="300"/>
  <c r="AC56" i="300" s="1"/>
  <c r="AC51" i="300"/>
  <c r="Q73" i="300"/>
  <c r="AB55" i="300"/>
  <c r="AB51" i="300"/>
  <c r="J73" i="300"/>
  <c r="Y40" i="300" l="1"/>
  <c r="Y46" i="300" s="1"/>
  <c r="AB56" i="300"/>
  <c r="Y20" i="301"/>
  <c r="AB20" i="301" s="1"/>
  <c r="AB6" i="301"/>
  <c r="AA20" i="301"/>
  <c r="AB40" i="300"/>
  <c r="AB46" i="300" s="1"/>
  <c r="AB48" i="300" s="1"/>
  <c r="AB73" i="300" s="1"/>
  <c r="AC40" i="300" l="1"/>
  <c r="AC46" i="300"/>
  <c r="Y48" i="300"/>
  <c r="Y73" i="300" l="1"/>
  <c r="AC73" i="300" s="1"/>
  <c r="AC48" i="300"/>
</calcChain>
</file>

<file path=xl/comments1.xml><?xml version="1.0" encoding="utf-8"?>
<comments xmlns="http://schemas.openxmlformats.org/spreadsheetml/2006/main">
  <authors>
    <author>Jose Luna Duran</author>
  </authors>
  <commentList>
    <comment ref="R71" authorId="0" shapeId="0">
      <text>
        <r>
          <rPr>
            <b/>
            <sz val="9"/>
            <color indexed="81"/>
            <rFont val="Tahoma"/>
            <family val="2"/>
          </rPr>
          <t>EN EL MES DE JULIO SE REALIZA UN AJUSTE DE $2.730.000 DEL MES DE Junio de 2017</t>
        </r>
      </text>
    </comment>
  </commentList>
</comments>
</file>

<file path=xl/sharedStrings.xml><?xml version="1.0" encoding="utf-8"?>
<sst xmlns="http://schemas.openxmlformats.org/spreadsheetml/2006/main" count="196" uniqueCount="151">
  <si>
    <t>Creditos</t>
  </si>
  <si>
    <t>INVERSION</t>
  </si>
  <si>
    <t>Apropiacion</t>
  </si>
  <si>
    <t>Inicial</t>
  </si>
  <si>
    <t>Adiciones</t>
  </si>
  <si>
    <t>Contra-</t>
  </si>
  <si>
    <t>creditos</t>
  </si>
  <si>
    <t>Definitiva</t>
  </si>
  <si>
    <t>Total</t>
  </si>
  <si>
    <t>Ejecutado</t>
  </si>
  <si>
    <t>Saldo</t>
  </si>
  <si>
    <t>de Apropiac.</t>
  </si>
  <si>
    <t>CONCEPTO DEL GASTO</t>
  </si>
  <si>
    <t xml:space="preserve">SUBTOTAL GASTOS ADMON </t>
  </si>
  <si>
    <t>ADMINISTRACION CENTRAL</t>
  </si>
  <si>
    <t>SECRETARIA SALUD</t>
  </si>
  <si>
    <t>FONDO EDUCATIVO DPTAL</t>
  </si>
  <si>
    <t>FEBRERO</t>
  </si>
  <si>
    <t>ENERO</t>
  </si>
  <si>
    <t>MARZO</t>
  </si>
  <si>
    <t>ABRIL</t>
  </si>
  <si>
    <t>MAYO</t>
  </si>
  <si>
    <t>%</t>
  </si>
  <si>
    <t>JUNIO</t>
  </si>
  <si>
    <t>TOTAL GAST. FUNCIONAMIENTO</t>
  </si>
  <si>
    <t>SEPTIEMBRE</t>
  </si>
  <si>
    <t>OCTUBRE</t>
  </si>
  <si>
    <t>EJECUCION</t>
  </si>
  <si>
    <t xml:space="preserve">AGOSTO </t>
  </si>
  <si>
    <t>NOVIEMBRE</t>
  </si>
  <si>
    <t>DICIEMBRE</t>
  </si>
  <si>
    <t xml:space="preserve">TOTAL GASTOS ADM. CENTRAL </t>
  </si>
  <si>
    <t>TOTAL GASTOS SALUD</t>
  </si>
  <si>
    <t xml:space="preserve">TOTAL FONDO EDUCACION </t>
  </si>
  <si>
    <t>JULIO</t>
  </si>
  <si>
    <t>DEUDA  INTERNA AMORTIZ  E  INTERESES</t>
  </si>
  <si>
    <t>GRAN  TOTAL  GASTOS</t>
  </si>
  <si>
    <t>Ejec+Comp</t>
  </si>
  <si>
    <t>Aplazamiento</t>
  </si>
  <si>
    <t>Reduccion</t>
  </si>
  <si>
    <t>CODIGO</t>
  </si>
  <si>
    <t xml:space="preserve">RESERVAS  PRESUPUESTALES </t>
  </si>
  <si>
    <t xml:space="preserve">Liberación </t>
  </si>
  <si>
    <t>SUBTOTAL</t>
  </si>
  <si>
    <t>1er  SEMEST</t>
  </si>
  <si>
    <t>2do  SEMESTR</t>
  </si>
  <si>
    <t xml:space="preserve">SISTEMA GENERAL DE REGALIAS </t>
  </si>
  <si>
    <t xml:space="preserve">TOTAL SISTEMA GENERAL DE REGALIAS </t>
  </si>
  <si>
    <t xml:space="preserve">RESERVA PRESUPUESTAL ADMINISTRACION CENTRAL </t>
  </si>
  <si>
    <t xml:space="preserve">TOTAL  RESERVA PRESUPUESTAL ADMINISTRACION CENTRAL </t>
  </si>
  <si>
    <t xml:space="preserve">RESERVA PRESUPUESTAL  FONDO SECCIONAL SALUD </t>
  </si>
  <si>
    <t xml:space="preserve">TOTAL  RESERVA PRESUPUESTAL  FONDO SECCIONAL SALUD </t>
  </si>
  <si>
    <t>GRAN  TOTAL  RESERVA PRESUPUESTAL DE GASTOS</t>
  </si>
  <si>
    <t>Cdps Vigencia Futura</t>
  </si>
  <si>
    <t>SENTENCIAS Y CONCILIACIONES </t>
  </si>
  <si>
    <t>RESERVA PRESUPUESTAL SECRETARIA DE EDUCACION </t>
  </si>
  <si>
    <t>TOTAL  RESERVA PRESUPUESTAL  SECRETARIA DE EDUCACION </t>
  </si>
  <si>
    <t>Reservas Por Ejecutar</t>
  </si>
  <si>
    <t xml:space="preserve">Apropiacion Inicial </t>
  </si>
  <si>
    <t xml:space="preserve">Contracreditos </t>
  </si>
  <si>
    <t xml:space="preserve">Reduciones </t>
  </si>
  <si>
    <t>Apropiacion  Definitiva</t>
  </si>
  <si>
    <t>SUBTOTAL  1er  SEMESTRE</t>
  </si>
  <si>
    <t>Total Ejecutado</t>
  </si>
  <si>
    <t>Saldo  de Apropiac.</t>
  </si>
  <si>
    <t>%  Ejec+Comp</t>
  </si>
  <si>
    <t>SUBTOTAL  2do  SEMESTRE</t>
  </si>
  <si>
    <t>1.1 </t>
  </si>
  <si>
    <t>GASTOS DE PERSONAL </t>
  </si>
  <si>
    <t>1.2 </t>
  </si>
  <si>
    <t>GASTOS GENERALES </t>
  </si>
  <si>
    <t>1.3 </t>
  </si>
  <si>
    <t>TRANSFERENCIAS CORRIENTES </t>
  </si>
  <si>
    <t>1.3.1.01 -02-06…09</t>
  </si>
  <si>
    <t>1.3.1.03 </t>
  </si>
  <si>
    <t>Nomina Pensionados Hospitales Liquidados Conv. 266/04 </t>
  </si>
  <si>
    <t>Pensiones  Administracion  Central  -Empresa Licorera de Santander E.L.S. </t>
  </si>
  <si>
    <t>1.3.1.04 </t>
  </si>
  <si>
    <t>Reserva Pensional Jubilados Convenio Concurrencia 326/99 </t>
  </si>
  <si>
    <t>1.3.1.05 </t>
  </si>
  <si>
    <t>Reserva Actuarial Pasivo Pensional </t>
  </si>
  <si>
    <t>1.3.1.10 </t>
  </si>
  <si>
    <t>Comisiones Fiduciarias Patrimonio Autonomo </t>
  </si>
  <si>
    <t>1.3.1.11 </t>
  </si>
  <si>
    <t>Indemnizaciones Sustitutivas </t>
  </si>
  <si>
    <t>1.3.1.12 </t>
  </si>
  <si>
    <t>Devolucion de Aporte COLPENSIONES </t>
  </si>
  <si>
    <t>1.3.12.1.01 </t>
  </si>
  <si>
    <t>Transferencias al FONPET 10% I.C.LD. </t>
  </si>
  <si>
    <t>1.3.12.1.02 </t>
  </si>
  <si>
    <t>Transferencias al FONPET 20% Registro Anotación </t>
  </si>
  <si>
    <t>1.3.2 </t>
  </si>
  <si>
    <t>1.3.25 </t>
  </si>
  <si>
    <t>1.3.25.04 </t>
  </si>
  <si>
    <t>Fondo de Rentas </t>
  </si>
  <si>
    <t>1.3.25.05 </t>
  </si>
  <si>
    <t>Asamblea </t>
  </si>
  <si>
    <t>1.3.25.06 </t>
  </si>
  <si>
    <t>Contraloria </t>
  </si>
  <si>
    <t>1.3.25.07 </t>
  </si>
  <si>
    <t>Fondo de Valorización </t>
  </si>
  <si>
    <t>1.3.3.01 </t>
  </si>
  <si>
    <t>Aporte Dto. 051/2009 </t>
  </si>
  <si>
    <t xml:space="preserve">Cuotas Partes Mesada Pensional </t>
  </si>
  <si>
    <t xml:space="preserve">Otras Transferencias Corrientes </t>
  </si>
  <si>
    <t>1.3.6.4.01 </t>
  </si>
  <si>
    <t>Universidad Industrial de Santander </t>
  </si>
  <si>
    <t>1.3.6.4.02 </t>
  </si>
  <si>
    <t>Instituto Universitario de la Paz </t>
  </si>
  <si>
    <t>1.3.6.4.03 </t>
  </si>
  <si>
    <t>Unidades Tecnologicas de Santander </t>
  </si>
  <si>
    <t>1.3.6.4.4.01 </t>
  </si>
  <si>
    <t>Pasivos Pensiones UIS </t>
  </si>
  <si>
    <t>1.3.6.7.01 </t>
  </si>
  <si>
    <t>Hospital Universitario de Santander </t>
  </si>
  <si>
    <t>1.3.6.7.04 </t>
  </si>
  <si>
    <t xml:space="preserve">Pagos de Pensiones, Cesantias y Otros conceptos Docentes Nacionalizados </t>
  </si>
  <si>
    <t>A </t>
  </si>
  <si>
    <t xml:space="preserve"> INVERSIÓN </t>
  </si>
  <si>
    <t>T.1 </t>
  </si>
  <si>
    <t>T.2 </t>
  </si>
  <si>
    <t>BONOS PENSIONALES </t>
  </si>
  <si>
    <t>T.3.1 </t>
  </si>
  <si>
    <t>FONDO DE CONTINGENCIA </t>
  </si>
  <si>
    <t>T.3.2 </t>
  </si>
  <si>
    <t>TOTAL INVERSION </t>
  </si>
  <si>
    <t>1.10 </t>
  </si>
  <si>
    <t>OTROS GASTOS DE FUNCIONAMIENTO </t>
  </si>
  <si>
    <t>1 </t>
  </si>
  <si>
    <t>SECRETARIA DE EDUCACION </t>
  </si>
  <si>
    <t>1.3.6.7.02 </t>
  </si>
  <si>
    <t>Acreencias Hospitales Liquidados Departamento de Santander  </t>
  </si>
  <si>
    <t>1.3.6.7.03 </t>
  </si>
  <si>
    <t xml:space="preserve">Acreencias por Seguridad Social de Hospitales Liquidados </t>
  </si>
  <si>
    <t>SAPSB MUNICIPIOS DECERTIFICADOS </t>
  </si>
  <si>
    <t>TOTAL  SAPSB MUNICIPIOS DECERTIFICADOS </t>
  </si>
  <si>
    <t xml:space="preserve">FERNANDO  ORTIZ   ORDUZ </t>
  </si>
  <si>
    <t>DIRECTOR TECNICO  DE PRESUPUESTO    ( E  )</t>
  </si>
  <si>
    <t>1.3.12.1.03</t>
  </si>
  <si>
    <t>Transferencias al FONPET 15% Venta de acciones  </t>
  </si>
  <si>
    <t>FONDO DE GESTION DEL RIESGO DE DESASTRES DPTO </t>
  </si>
  <si>
    <t>10 </t>
  </si>
  <si>
    <t>TOTAL  FONDO DE GESTION DEL RIESGO DE DESASTRES DPTO 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</si>
  <si>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 FONDO DE GESTION DEL RIESGO DE DESASTRES DPTO  SE MUESTRA EN LA EJECUCION DE GASTOS COMO TIPO DE INFORMACION YA QUE FUE EJECUTADA EN LA INVERSION </t>
    </r>
  </si>
  <si>
    <t xml:space="preserve">RESERVA PRESUPUESTAL  FONDO DE GESTION DEL RIESGO DE DESASTRES </t>
  </si>
  <si>
    <t xml:space="preserve">TOTAL  RESERVA PRESUPUESTAL  FONDO DE GESTION DEL RIESGO DE DESASTRES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</si>
  <si>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 FONDO DE GESTION DEL RIESGO DE DESASTRES DPTO  SE MUESTRA EN LA EJECUCION DE  LA RESERVA  DE   GASTOS COMO TIPO DE INFORMACION YA QUE FUE EJECUTADA EN LA INVERSION </t>
    </r>
  </si>
  <si>
    <t>RESUMEN  EJECUCION  PRESUPUESTAL DE GASTOS  A   AGOSTO  31  DE  2017</t>
  </si>
  <si>
    <t>Compromisos   Agosto 31  2017</t>
  </si>
  <si>
    <t>RESUMEN  EJECUCION  RESERVA  PRESUPUESTAL DE GASTOS  A   AGOSTO  31   DE  2017</t>
  </si>
  <si>
    <t>Agosto 31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</si>
</sst>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\ _€_-;\-* #,##0.00\ _€_-;_-* &quot;-&quot;??\ _€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Tahoma"/>
      <family val="2"/>
    </font>
    <font>
      <b/>
      <i/>
      <sz val="13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theme="1"/>
      <name val="Tahoma"/>
      <family val="2"/>
    </font>
    <font>
      <b/>
      <sz val="5"/>
      <color theme="1"/>
      <name val="Tahoma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11" fillId="0" borderId="0"/>
  </cellStyleXfs>
  <cellXfs count="279">
    <xf numFmtId="0" fontId="0" fillId="0" borderId="0" xfId="0"/>
    <xf numFmtId="0" fontId="6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9" fontId="10" fillId="0" borderId="0" xfId="1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9" fontId="10" fillId="0" borderId="8" xfId="1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9" fontId="7" fillId="2" borderId="13" xfId="1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9" fontId="10" fillId="0" borderId="10" xfId="1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9" fontId="1" fillId="0" borderId="26" xfId="1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9" fontId="10" fillId="0" borderId="22" xfId="1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justify" vertical="center" wrapText="1"/>
    </xf>
    <xf numFmtId="164" fontId="1" fillId="0" borderId="0" xfId="12" applyFont="1" applyFill="1" applyBorder="1" applyAlignment="1">
      <alignment vertical="center"/>
    </xf>
    <xf numFmtId="164" fontId="1" fillId="0" borderId="0" xfId="12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9" fontId="18" fillId="0" borderId="0" xfId="1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9" fontId="10" fillId="0" borderId="8" xfId="1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9" fontId="7" fillId="2" borderId="13" xfId="1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9" fontId="7" fillId="0" borderId="10" xfId="1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9" fontId="1" fillId="0" borderId="10" xfId="1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9" fontId="7" fillId="2" borderId="10" xfId="1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9" fontId="2" fillId="0" borderId="7" xfId="1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9" fontId="7" fillId="2" borderId="15" xfId="1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9" fontId="2" fillId="0" borderId="10" xfId="1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1" fillId="0" borderId="23" xfId="0" applyNumberFormat="1" applyFont="1" applyBorder="1" applyAlignment="1">
      <alignment vertical="center" wrapText="1"/>
    </xf>
    <xf numFmtId="3" fontId="1" fillId="0" borderId="23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7" fillId="2" borderId="40" xfId="0" applyFont="1" applyFill="1" applyBorder="1" applyAlignment="1">
      <alignment vertical="center" wrapText="1"/>
    </xf>
    <xf numFmtId="9" fontId="2" fillId="0" borderId="41" xfId="1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9" fontId="1" fillId="0" borderId="15" xfId="1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24" fillId="3" borderId="36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9" fontId="6" fillId="0" borderId="10" xfId="1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9" fontId="1" fillId="0" borderId="41" xfId="11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8" fillId="3" borderId="36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24" fillId="3" borderId="36" xfId="0" applyNumberFormat="1" applyFont="1" applyFill="1" applyBorder="1" applyAlignment="1">
      <alignment horizontal="right" wrapText="1"/>
    </xf>
    <xf numFmtId="4" fontId="24" fillId="3" borderId="36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9" fontId="10" fillId="0" borderId="25" xfId="1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49" fontId="8" fillId="0" borderId="43" xfId="14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 wrapText="1"/>
    </xf>
    <xf numFmtId="41" fontId="3" fillId="0" borderId="0" xfId="13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3" fontId="10" fillId="0" borderId="45" xfId="0" applyNumberFormat="1" applyFont="1" applyFill="1" applyBorder="1" applyAlignment="1">
      <alignment vertical="center" wrapText="1"/>
    </xf>
    <xf numFmtId="3" fontId="2" fillId="0" borderId="45" xfId="0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3" fontId="1" fillId="0" borderId="45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9" fontId="10" fillId="0" borderId="46" xfId="1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>
      <alignment vertical="center" wrapText="1"/>
    </xf>
    <xf numFmtId="9" fontId="7" fillId="2" borderId="20" xfId="1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vertical="center" wrapText="1"/>
    </xf>
    <xf numFmtId="9" fontId="7" fillId="2" borderId="2" xfId="1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9" fontId="10" fillId="0" borderId="10" xfId="11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9" fontId="1" fillId="0" borderId="26" xfId="1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9" fillId="0" borderId="48" xfId="0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9" fontId="10" fillId="0" borderId="46" xfId="1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vertical="center" wrapText="1"/>
    </xf>
    <xf numFmtId="9" fontId="7" fillId="2" borderId="2" xfId="11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vertical="center" wrapText="1"/>
    </xf>
    <xf numFmtId="9" fontId="7" fillId="2" borderId="20" xfId="1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 wrapText="1"/>
    </xf>
    <xf numFmtId="4" fontId="19" fillId="3" borderId="36" xfId="0" applyNumberFormat="1" applyFont="1" applyFill="1" applyBorder="1" applyAlignment="1">
      <alignment horizontal="right" wrapText="1"/>
    </xf>
    <xf numFmtId="3" fontId="2" fillId="0" borderId="16" xfId="0" applyNumberFormat="1" applyFont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3" fontId="7" fillId="2" borderId="50" xfId="0" applyNumberFormat="1" applyFont="1" applyFill="1" applyBorder="1" applyAlignment="1">
      <alignment vertical="center" wrapText="1"/>
    </xf>
    <xf numFmtId="3" fontId="7" fillId="2" borderId="51" xfId="0" applyNumberFormat="1" applyFont="1" applyFill="1" applyBorder="1" applyAlignment="1">
      <alignment vertical="center" wrapText="1"/>
    </xf>
    <xf numFmtId="3" fontId="7" fillId="2" borderId="20" xfId="0" applyNumberFormat="1" applyFont="1" applyFill="1" applyBorder="1" applyAlignment="1">
      <alignment vertical="center" wrapText="1"/>
    </xf>
    <xf numFmtId="9" fontId="7" fillId="2" borderId="52" xfId="11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vertical="center" wrapText="1"/>
    </xf>
    <xf numFmtId="4" fontId="23" fillId="3" borderId="9" xfId="0" applyNumberFormat="1" applyFont="1" applyFill="1" applyBorder="1" applyAlignment="1">
      <alignment horizontal="right" vertical="center" wrapText="1"/>
    </xf>
    <xf numFmtId="0" fontId="26" fillId="3" borderId="9" xfId="0" applyFont="1" applyFill="1" applyBorder="1" applyAlignment="1">
      <alignment vertical="center" wrapText="1"/>
    </xf>
    <xf numFmtId="4" fontId="24" fillId="3" borderId="9" xfId="0" applyNumberFormat="1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0" fontId="26" fillId="3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27" fillId="0" borderId="11" xfId="0" applyNumberFormat="1" applyFont="1" applyFill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9" fontId="6" fillId="0" borderId="26" xfId="1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19" fillId="3" borderId="0" xfId="0" applyNumberFormat="1" applyFont="1" applyFill="1" applyBorder="1" applyAlignment="1">
      <alignment horizontal="right" vertical="center" wrapText="1"/>
    </xf>
    <xf numFmtId="9" fontId="2" fillId="0" borderId="0" xfId="1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4" fillId="3" borderId="12" xfId="0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vertical="center" wrapText="1"/>
    </xf>
    <xf numFmtId="4" fontId="24" fillId="3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9" fontId="1" fillId="0" borderId="8" xfId="11" applyFont="1" applyFill="1" applyBorder="1" applyAlignment="1">
      <alignment horizontal="center" vertical="center" wrapText="1"/>
    </xf>
    <xf numFmtId="4" fontId="24" fillId="3" borderId="1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center" vertical="center" wrapText="1"/>
    </xf>
    <xf numFmtId="3" fontId="13" fillId="2" borderId="35" xfId="0" applyNumberFormat="1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7" fillId="2" borderId="3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</cellXfs>
  <cellStyles count="15">
    <cellStyle name="Millares" xfId="12" builtinId="3"/>
    <cellStyle name="Millares [0]" xfId="13" builtinId="6"/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5" xfId="6"/>
    <cellStyle name="Normal 6" xfId="7"/>
    <cellStyle name="Normal 7" xfId="8"/>
    <cellStyle name="Normal 8" xfId="9"/>
    <cellStyle name="Normal 9" xfId="10"/>
    <cellStyle name="Normal_ADMON CENTRAL" xfId="14"/>
    <cellStyle name="Porcentaje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76</xdr:row>
      <xdr:rowOff>9525</xdr:rowOff>
    </xdr:from>
    <xdr:to>
      <xdr:col>3</xdr:col>
      <xdr:colOff>962025</xdr:colOff>
      <xdr:row>77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667375" y="20107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561975</xdr:colOff>
      <xdr:row>76</xdr:row>
      <xdr:rowOff>9525</xdr:rowOff>
    </xdr:from>
    <xdr:ext cx="95250" cy="2286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62575" y="20107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76</xdr:row>
      <xdr:rowOff>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4008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495300</xdr:colOff>
      <xdr:row>76</xdr:row>
      <xdr:rowOff>0</xdr:rowOff>
    </xdr:from>
    <xdr:ext cx="9525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76</xdr:row>
      <xdr:rowOff>0</xdr:rowOff>
    </xdr:from>
    <xdr:ext cx="95250" cy="2286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495300</xdr:colOff>
      <xdr:row>76</xdr:row>
      <xdr:rowOff>0</xdr:rowOff>
    </xdr:from>
    <xdr:ext cx="95250" cy="2286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1916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76</xdr:row>
      <xdr:rowOff>0</xdr:rowOff>
    </xdr:from>
    <xdr:ext cx="9525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14395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638175</xdr:colOff>
      <xdr:row>76</xdr:row>
      <xdr:rowOff>0</xdr:rowOff>
    </xdr:from>
    <xdr:ext cx="95250" cy="2286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26015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76</xdr:row>
      <xdr:rowOff>0</xdr:rowOff>
    </xdr:from>
    <xdr:ext cx="95250" cy="2286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34778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76</xdr:row>
      <xdr:rowOff>0</xdr:rowOff>
    </xdr:from>
    <xdr:ext cx="95250" cy="22860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4970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76</xdr:row>
      <xdr:rowOff>0</xdr:rowOff>
    </xdr:from>
    <xdr:ext cx="9525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56019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76</xdr:row>
      <xdr:rowOff>0</xdr:rowOff>
    </xdr:from>
    <xdr:ext cx="95250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1829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76</xdr:row>
      <xdr:rowOff>0</xdr:rowOff>
    </xdr:from>
    <xdr:ext cx="95250" cy="2286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678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438150</xdr:colOff>
      <xdr:row>76</xdr:row>
      <xdr:rowOff>0</xdr:rowOff>
    </xdr:from>
    <xdr:ext cx="95250" cy="2286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76</xdr:row>
      <xdr:rowOff>0</xdr:rowOff>
    </xdr:from>
    <xdr:ext cx="95250" cy="2286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76</xdr:row>
      <xdr:rowOff>0</xdr:rowOff>
    </xdr:from>
    <xdr:ext cx="9525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76</xdr:row>
      <xdr:rowOff>0</xdr:rowOff>
    </xdr:from>
    <xdr:ext cx="95250" cy="2286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76</xdr:row>
      <xdr:rowOff>0</xdr:rowOff>
    </xdr:from>
    <xdr:ext cx="95250" cy="2286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76</xdr:row>
      <xdr:rowOff>0</xdr:rowOff>
    </xdr:from>
    <xdr:ext cx="95250" cy="2286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76</xdr:row>
      <xdr:rowOff>0</xdr:rowOff>
    </xdr:from>
    <xdr:ext cx="95250" cy="2286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76974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76</xdr:row>
      <xdr:rowOff>0</xdr:rowOff>
    </xdr:from>
    <xdr:ext cx="95250" cy="2286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88023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495300</xdr:colOff>
      <xdr:row>76</xdr:row>
      <xdr:rowOff>0</xdr:rowOff>
    </xdr:from>
    <xdr:ext cx="9525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9263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27</xdr:col>
      <xdr:colOff>495300</xdr:colOff>
      <xdr:row>76</xdr:row>
      <xdr:rowOff>0</xdr:rowOff>
    </xdr:from>
    <xdr:ext cx="95250" cy="2286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7645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3</xdr:col>
      <xdr:colOff>495300</xdr:colOff>
      <xdr:row>76</xdr:row>
      <xdr:rowOff>0</xdr:rowOff>
    </xdr:from>
    <xdr:ext cx="95250" cy="2286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2959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76</xdr:row>
      <xdr:rowOff>0</xdr:rowOff>
    </xdr:from>
    <xdr:ext cx="95250" cy="2286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4008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76</xdr:row>
      <xdr:rowOff>0</xdr:rowOff>
    </xdr:from>
    <xdr:ext cx="95250" cy="2286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1724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7</xdr:col>
      <xdr:colOff>495300</xdr:colOff>
      <xdr:row>76</xdr:row>
      <xdr:rowOff>0</xdr:rowOff>
    </xdr:from>
    <xdr:ext cx="95250" cy="2286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76</xdr:row>
      <xdr:rowOff>0</xdr:rowOff>
    </xdr:from>
    <xdr:ext cx="9525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495300</xdr:colOff>
      <xdr:row>76</xdr:row>
      <xdr:rowOff>0</xdr:rowOff>
    </xdr:from>
    <xdr:ext cx="95250" cy="2286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4203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76</xdr:row>
      <xdr:rowOff>0</xdr:rowOff>
    </xdr:from>
    <xdr:ext cx="95250" cy="2286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14395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495300</xdr:colOff>
      <xdr:row>76</xdr:row>
      <xdr:rowOff>0</xdr:rowOff>
    </xdr:from>
    <xdr:ext cx="95250" cy="2286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24587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76</xdr:row>
      <xdr:rowOff>0</xdr:rowOff>
    </xdr:from>
    <xdr:ext cx="95250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34778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76</xdr:row>
      <xdr:rowOff>0</xdr:rowOff>
    </xdr:from>
    <xdr:ext cx="95250" cy="2286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4970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76</xdr:row>
      <xdr:rowOff>0</xdr:rowOff>
    </xdr:from>
    <xdr:ext cx="95250" cy="2286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56019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76</xdr:row>
      <xdr:rowOff>0</xdr:rowOff>
    </xdr:from>
    <xdr:ext cx="95250" cy="2286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1829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76</xdr:row>
      <xdr:rowOff>0</xdr:rowOff>
    </xdr:from>
    <xdr:ext cx="9525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678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495300</xdr:colOff>
      <xdr:row>76</xdr:row>
      <xdr:rowOff>0</xdr:rowOff>
    </xdr:from>
    <xdr:ext cx="95250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76</xdr:row>
      <xdr:rowOff>0</xdr:rowOff>
    </xdr:from>
    <xdr:ext cx="95250" cy="2286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76</xdr:row>
      <xdr:rowOff>0</xdr:rowOff>
    </xdr:from>
    <xdr:ext cx="95250" cy="2286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76</xdr:row>
      <xdr:rowOff>0</xdr:rowOff>
    </xdr:from>
    <xdr:ext cx="95250" cy="2286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76</xdr:row>
      <xdr:rowOff>0</xdr:rowOff>
    </xdr:from>
    <xdr:ext cx="95250" cy="2286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76</xdr:row>
      <xdr:rowOff>0</xdr:rowOff>
    </xdr:from>
    <xdr:ext cx="95250" cy="2286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76</xdr:row>
      <xdr:rowOff>0</xdr:rowOff>
    </xdr:from>
    <xdr:ext cx="95250" cy="2286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76974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76</xdr:row>
      <xdr:rowOff>0</xdr:rowOff>
    </xdr:from>
    <xdr:ext cx="95250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88023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27</xdr:col>
      <xdr:colOff>495299</xdr:colOff>
      <xdr:row>76</xdr:row>
      <xdr:rowOff>0</xdr:rowOff>
    </xdr:from>
    <xdr:ext cx="390526" cy="5429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764499" y="20097750"/>
          <a:ext cx="39052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17</xdr:col>
      <xdr:colOff>125055</xdr:colOff>
      <xdr:row>4</xdr:row>
      <xdr:rowOff>238124</xdr:rowOff>
    </xdr:to>
    <xdr:pic>
      <xdr:nvPicPr>
        <xdr:cNvPr id="51" name="5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898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866775</xdr:colOff>
      <xdr:row>76</xdr:row>
      <xdr:rowOff>9525</xdr:rowOff>
    </xdr:from>
    <xdr:to>
      <xdr:col>3</xdr:col>
      <xdr:colOff>962025</xdr:colOff>
      <xdr:row>77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5667375" y="20107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561975</xdr:colOff>
      <xdr:row>76</xdr:row>
      <xdr:rowOff>9525</xdr:rowOff>
    </xdr:from>
    <xdr:ext cx="9525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362575" y="20107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76</xdr:row>
      <xdr:rowOff>0</xdr:rowOff>
    </xdr:from>
    <xdr:ext cx="95250" cy="22860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4008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495300</xdr:colOff>
      <xdr:row>76</xdr:row>
      <xdr:rowOff>0</xdr:rowOff>
    </xdr:from>
    <xdr:ext cx="95250" cy="2286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76</xdr:row>
      <xdr:rowOff>0</xdr:rowOff>
    </xdr:from>
    <xdr:ext cx="9525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495300</xdr:colOff>
      <xdr:row>76</xdr:row>
      <xdr:rowOff>0</xdr:rowOff>
    </xdr:from>
    <xdr:ext cx="95250" cy="2286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91916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76</xdr:row>
      <xdr:rowOff>0</xdr:rowOff>
    </xdr:from>
    <xdr:ext cx="95250" cy="22860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14395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638175</xdr:colOff>
      <xdr:row>76</xdr:row>
      <xdr:rowOff>0</xdr:rowOff>
    </xdr:from>
    <xdr:ext cx="95250" cy="22860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26015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76</xdr:row>
      <xdr:rowOff>0</xdr:rowOff>
    </xdr:from>
    <xdr:ext cx="95250" cy="22860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34778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76</xdr:row>
      <xdr:rowOff>0</xdr:rowOff>
    </xdr:from>
    <xdr:ext cx="9525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4970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76</xdr:row>
      <xdr:rowOff>0</xdr:rowOff>
    </xdr:from>
    <xdr:ext cx="95250" cy="2286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56019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76</xdr:row>
      <xdr:rowOff>0</xdr:rowOff>
    </xdr:from>
    <xdr:ext cx="95250" cy="22860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1829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76</xdr:row>
      <xdr:rowOff>0</xdr:rowOff>
    </xdr:from>
    <xdr:ext cx="95250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6678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438150</xdr:colOff>
      <xdr:row>76</xdr:row>
      <xdr:rowOff>0</xdr:rowOff>
    </xdr:from>
    <xdr:ext cx="95250" cy="22860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76</xdr:row>
      <xdr:rowOff>0</xdr:rowOff>
    </xdr:from>
    <xdr:ext cx="95250" cy="22860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76</xdr:row>
      <xdr:rowOff>0</xdr:rowOff>
    </xdr:from>
    <xdr:ext cx="9525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76</xdr:row>
      <xdr:rowOff>0</xdr:rowOff>
    </xdr:from>
    <xdr:ext cx="95250" cy="22860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76</xdr:row>
      <xdr:rowOff>0</xdr:rowOff>
    </xdr:from>
    <xdr:ext cx="95250" cy="2286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76</xdr:row>
      <xdr:rowOff>0</xdr:rowOff>
    </xdr:from>
    <xdr:ext cx="95250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76</xdr:row>
      <xdr:rowOff>0</xdr:rowOff>
    </xdr:from>
    <xdr:ext cx="95250" cy="22860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76974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76</xdr:row>
      <xdr:rowOff>0</xdr:rowOff>
    </xdr:from>
    <xdr:ext cx="95250" cy="22860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88023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495300</xdr:colOff>
      <xdr:row>76</xdr:row>
      <xdr:rowOff>0</xdr:rowOff>
    </xdr:from>
    <xdr:ext cx="95250" cy="22860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99263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27</xdr:col>
      <xdr:colOff>495300</xdr:colOff>
      <xdr:row>76</xdr:row>
      <xdr:rowOff>0</xdr:rowOff>
    </xdr:from>
    <xdr:ext cx="9525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7645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3</xdr:col>
      <xdr:colOff>495300</xdr:colOff>
      <xdr:row>76</xdr:row>
      <xdr:rowOff>0</xdr:rowOff>
    </xdr:from>
    <xdr:ext cx="95250" cy="22860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2959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76</xdr:row>
      <xdr:rowOff>0</xdr:rowOff>
    </xdr:from>
    <xdr:ext cx="95250" cy="22860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4008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76</xdr:row>
      <xdr:rowOff>0</xdr:rowOff>
    </xdr:from>
    <xdr:ext cx="95250" cy="22860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81724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7</xdr:col>
      <xdr:colOff>495300</xdr:colOff>
      <xdr:row>76</xdr:row>
      <xdr:rowOff>0</xdr:rowOff>
    </xdr:from>
    <xdr:ext cx="95250" cy="22860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76</xdr:row>
      <xdr:rowOff>0</xdr:rowOff>
    </xdr:from>
    <xdr:ext cx="95250" cy="22860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86963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495300</xdr:colOff>
      <xdr:row>76</xdr:row>
      <xdr:rowOff>0</xdr:rowOff>
    </xdr:from>
    <xdr:ext cx="95250" cy="22860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04203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76</xdr:row>
      <xdr:rowOff>0</xdr:rowOff>
    </xdr:from>
    <xdr:ext cx="9525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143952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495300</xdr:colOff>
      <xdr:row>76</xdr:row>
      <xdr:rowOff>0</xdr:rowOff>
    </xdr:from>
    <xdr:ext cx="95250" cy="2286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245870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76</xdr:row>
      <xdr:rowOff>0</xdr:rowOff>
    </xdr:from>
    <xdr:ext cx="95250" cy="22860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34778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76</xdr:row>
      <xdr:rowOff>0</xdr:rowOff>
    </xdr:from>
    <xdr:ext cx="95250" cy="22860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4970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76</xdr:row>
      <xdr:rowOff>0</xdr:rowOff>
    </xdr:from>
    <xdr:ext cx="95250" cy="22860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56019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76</xdr:row>
      <xdr:rowOff>0</xdr:rowOff>
    </xdr:from>
    <xdr:ext cx="95250" cy="22860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61829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76</xdr:row>
      <xdr:rowOff>0</xdr:rowOff>
    </xdr:from>
    <xdr:ext cx="95250" cy="22860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6678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495300</xdr:colOff>
      <xdr:row>76</xdr:row>
      <xdr:rowOff>0</xdr:rowOff>
    </xdr:from>
    <xdr:ext cx="95250" cy="22860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76</xdr:row>
      <xdr:rowOff>0</xdr:rowOff>
    </xdr:from>
    <xdr:ext cx="95250" cy="22860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76</xdr:row>
      <xdr:rowOff>0</xdr:rowOff>
    </xdr:from>
    <xdr:ext cx="9525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76</xdr:row>
      <xdr:rowOff>0</xdr:rowOff>
    </xdr:from>
    <xdr:ext cx="95250" cy="22860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76</xdr:row>
      <xdr:rowOff>0</xdr:rowOff>
    </xdr:from>
    <xdr:ext cx="9525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76</xdr:row>
      <xdr:rowOff>0</xdr:rowOff>
    </xdr:from>
    <xdr:ext cx="95250" cy="22860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72021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76</xdr:row>
      <xdr:rowOff>0</xdr:rowOff>
    </xdr:from>
    <xdr:ext cx="95250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76974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76</xdr:row>
      <xdr:rowOff>0</xdr:rowOff>
    </xdr:from>
    <xdr:ext cx="9525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8802350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27</xdr:col>
      <xdr:colOff>495299</xdr:colOff>
      <xdr:row>76</xdr:row>
      <xdr:rowOff>0</xdr:rowOff>
    </xdr:from>
    <xdr:ext cx="390526" cy="5429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0764499" y="20097750"/>
          <a:ext cx="39052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7153275" y="20097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866775</xdr:colOff>
      <xdr:row>76</xdr:row>
      <xdr:rowOff>9525</xdr:rowOff>
    </xdr:from>
    <xdr:to>
      <xdr:col>3</xdr:col>
      <xdr:colOff>962025</xdr:colOff>
      <xdr:row>77</xdr:row>
      <xdr:rowOff>0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5772150" y="181451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561975</xdr:colOff>
      <xdr:row>76</xdr:row>
      <xdr:rowOff>9525</xdr:rowOff>
    </xdr:from>
    <xdr:ext cx="95250" cy="2286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467350" y="181451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76</xdr:row>
      <xdr:rowOff>0</xdr:rowOff>
    </xdr:from>
    <xdr:ext cx="95250" cy="22860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65055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495300</xdr:colOff>
      <xdr:row>76</xdr:row>
      <xdr:rowOff>0</xdr:rowOff>
    </xdr:from>
    <xdr:ext cx="95250" cy="22860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76</xdr:row>
      <xdr:rowOff>0</xdr:rowOff>
    </xdr:from>
    <xdr:ext cx="9525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495300</xdr:colOff>
      <xdr:row>76</xdr:row>
      <xdr:rowOff>0</xdr:rowOff>
    </xdr:from>
    <xdr:ext cx="95250" cy="22860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2964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76</xdr:row>
      <xdr:rowOff>0</xdr:rowOff>
    </xdr:from>
    <xdr:ext cx="95250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15538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638175</xdr:colOff>
      <xdr:row>76</xdr:row>
      <xdr:rowOff>0</xdr:rowOff>
    </xdr:from>
    <xdr:ext cx="95250" cy="22860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2715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76</xdr:row>
      <xdr:rowOff>0</xdr:rowOff>
    </xdr:from>
    <xdr:ext cx="95250" cy="22860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35921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76</xdr:row>
      <xdr:rowOff>0</xdr:rowOff>
    </xdr:from>
    <xdr:ext cx="95250" cy="22860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76</xdr:row>
      <xdr:rowOff>0</xdr:rowOff>
    </xdr:from>
    <xdr:ext cx="9525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76</xdr:row>
      <xdr:rowOff>0</xdr:rowOff>
    </xdr:from>
    <xdr:ext cx="95250" cy="22860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76</xdr:row>
      <xdr:rowOff>0</xdr:rowOff>
    </xdr:from>
    <xdr:ext cx="95250" cy="22860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438150</xdr:colOff>
      <xdr:row>76</xdr:row>
      <xdr:rowOff>0</xdr:rowOff>
    </xdr:from>
    <xdr:ext cx="95250" cy="22860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76</xdr:row>
      <xdr:rowOff>0</xdr:rowOff>
    </xdr:from>
    <xdr:ext cx="95250" cy="22860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76</xdr:row>
      <xdr:rowOff>0</xdr:rowOff>
    </xdr:from>
    <xdr:ext cx="95250" cy="22860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76</xdr:row>
      <xdr:rowOff>0</xdr:rowOff>
    </xdr:from>
    <xdr:ext cx="95250" cy="2286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76</xdr:row>
      <xdr:rowOff>0</xdr:rowOff>
    </xdr:from>
    <xdr:ext cx="9525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76</xdr:row>
      <xdr:rowOff>0</xdr:rowOff>
    </xdr:from>
    <xdr:ext cx="95250" cy="22860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76</xdr:row>
      <xdr:rowOff>0</xdr:rowOff>
    </xdr:from>
    <xdr:ext cx="95250" cy="2286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6113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76</xdr:row>
      <xdr:rowOff>0</xdr:rowOff>
    </xdr:from>
    <xdr:ext cx="95250" cy="22860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57162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495300</xdr:colOff>
      <xdr:row>76</xdr:row>
      <xdr:rowOff>0</xdr:rowOff>
    </xdr:from>
    <xdr:ext cx="95250" cy="2286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63449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27</xdr:col>
      <xdr:colOff>495300</xdr:colOff>
      <xdr:row>76</xdr:row>
      <xdr:rowOff>0</xdr:rowOff>
    </xdr:from>
    <xdr:ext cx="95250" cy="22860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68402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3</xdr:col>
      <xdr:colOff>495300</xdr:colOff>
      <xdr:row>76</xdr:row>
      <xdr:rowOff>0</xdr:rowOff>
    </xdr:from>
    <xdr:ext cx="95250" cy="2286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54006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76</xdr:row>
      <xdr:rowOff>0</xdr:rowOff>
    </xdr:from>
    <xdr:ext cx="95250" cy="22860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65055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76</xdr:row>
      <xdr:rowOff>0</xdr:rowOff>
    </xdr:from>
    <xdr:ext cx="95250" cy="228600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82772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7</xdr:col>
      <xdr:colOff>495300</xdr:colOff>
      <xdr:row>76</xdr:row>
      <xdr:rowOff>0</xdr:rowOff>
    </xdr:from>
    <xdr:ext cx="95250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76</xdr:row>
      <xdr:rowOff>0</xdr:rowOff>
    </xdr:from>
    <xdr:ext cx="95250" cy="22860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495300</xdr:colOff>
      <xdr:row>76</xdr:row>
      <xdr:rowOff>0</xdr:rowOff>
    </xdr:from>
    <xdr:ext cx="95250" cy="22860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05346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76</xdr:row>
      <xdr:rowOff>0</xdr:rowOff>
    </xdr:from>
    <xdr:ext cx="95250" cy="22860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15538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495300</xdr:colOff>
      <xdr:row>76</xdr:row>
      <xdr:rowOff>0</xdr:rowOff>
    </xdr:from>
    <xdr:ext cx="95250" cy="22860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25730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76</xdr:row>
      <xdr:rowOff>0</xdr:rowOff>
    </xdr:from>
    <xdr:ext cx="95250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35921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76</xdr:row>
      <xdr:rowOff>0</xdr:rowOff>
    </xdr:from>
    <xdr:ext cx="95250" cy="2286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76</xdr:row>
      <xdr:rowOff>0</xdr:rowOff>
    </xdr:from>
    <xdr:ext cx="9525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76</xdr:row>
      <xdr:rowOff>0</xdr:rowOff>
    </xdr:from>
    <xdr:ext cx="95250" cy="22860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76</xdr:row>
      <xdr:rowOff>0</xdr:rowOff>
    </xdr:from>
    <xdr:ext cx="9525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495300</xdr:colOff>
      <xdr:row>76</xdr:row>
      <xdr:rowOff>0</xdr:rowOff>
    </xdr:from>
    <xdr:ext cx="95250" cy="22860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76</xdr:row>
      <xdr:rowOff>0</xdr:rowOff>
    </xdr:from>
    <xdr:ext cx="95250" cy="22860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76</xdr:row>
      <xdr:rowOff>0</xdr:rowOff>
    </xdr:from>
    <xdr:ext cx="9525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76</xdr:row>
      <xdr:rowOff>0</xdr:rowOff>
    </xdr:from>
    <xdr:ext cx="95250" cy="22860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76</xdr:row>
      <xdr:rowOff>0</xdr:rowOff>
    </xdr:from>
    <xdr:ext cx="95250" cy="22860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76</xdr:row>
      <xdr:rowOff>0</xdr:rowOff>
    </xdr:from>
    <xdr:ext cx="95250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116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76</xdr:row>
      <xdr:rowOff>0</xdr:rowOff>
    </xdr:from>
    <xdr:ext cx="9525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6113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76</xdr:row>
      <xdr:rowOff>0</xdr:rowOff>
    </xdr:from>
    <xdr:ext cx="95250" cy="2286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57162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27</xdr:col>
      <xdr:colOff>495299</xdr:colOff>
      <xdr:row>76</xdr:row>
      <xdr:rowOff>0</xdr:rowOff>
    </xdr:from>
    <xdr:ext cx="390526" cy="5429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6840199" y="18135600"/>
          <a:ext cx="39052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76</xdr:row>
      <xdr:rowOff>0</xdr:rowOff>
    </xdr:from>
    <xdr:ext cx="95250" cy="22860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152775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52775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52775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152775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24</xdr:row>
      <xdr:rowOff>0</xdr:rowOff>
    </xdr:from>
    <xdr:to>
      <xdr:col>3</xdr:col>
      <xdr:colOff>95250</xdr:colOff>
      <xdr:row>24</xdr:row>
      <xdr:rowOff>228600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152775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C78"/>
  <sheetViews>
    <sheetView tabSelected="1" zoomScaleNormal="100" workbookViewId="0">
      <pane xSplit="2" ySplit="8" topLeftCell="C9" activePane="bottomRight" state="frozen"/>
      <selection pane="topRight" activeCell="B1" sqref="B1"/>
      <selection pane="bottomLeft" activeCell="A4" sqref="A4"/>
      <selection pane="bottomRight" activeCell="B62" sqref="B62:C62"/>
    </sheetView>
  </sheetViews>
  <sheetFormatPr baseColWidth="10" defaultRowHeight="18.95" customHeight="1" x14ac:dyDescent="0.2"/>
  <cols>
    <col min="1" max="1" width="12.28515625" style="59" customWidth="1"/>
    <col min="2" max="2" width="39.85546875" style="45" customWidth="1"/>
    <col min="3" max="3" width="18.28515625" style="76" bestFit="1" customWidth="1"/>
    <col min="4" max="4" width="16.5703125" style="76" bestFit="1" customWidth="1"/>
    <col min="5" max="5" width="12.42578125" style="76" bestFit="1" customWidth="1"/>
    <col min="6" max="6" width="15.28515625" style="76" bestFit="1" customWidth="1"/>
    <col min="7" max="7" width="15.28515625" style="126" bestFit="1" customWidth="1"/>
    <col min="8" max="8" width="14.5703125" style="76" hidden="1" customWidth="1"/>
    <col min="9" max="9" width="15.42578125" style="76" hidden="1" customWidth="1"/>
    <col min="10" max="10" width="18.140625" style="76" customWidth="1"/>
    <col min="11" max="14" width="15.28515625" style="76" customWidth="1"/>
    <col min="15" max="16" width="16.5703125" style="76" bestFit="1" customWidth="1"/>
    <col min="17" max="17" width="16.5703125" style="76" hidden="1" customWidth="1"/>
    <col min="18" max="18" width="15.28515625" style="76" customWidth="1"/>
    <col min="19" max="19" width="16.5703125" style="76" bestFit="1" customWidth="1"/>
    <col min="20" max="22" width="16.5703125" style="76" hidden="1" customWidth="1"/>
    <col min="23" max="24" width="16.5703125" style="77" hidden="1" customWidth="1"/>
    <col min="25" max="25" width="16.5703125" style="76" bestFit="1" customWidth="1"/>
    <col min="26" max="26" width="16.140625" style="76" customWidth="1"/>
    <col min="27" max="27" width="12.5703125" style="76" customWidth="1"/>
    <col min="28" max="28" width="16.140625" style="76" customWidth="1"/>
    <col min="29" max="29" width="6.140625" style="59" customWidth="1"/>
    <col min="30" max="16384" width="11.42578125" style="59"/>
  </cols>
  <sheetData>
    <row r="6" spans="1:29" ht="18.95" customHeight="1" thickBot="1" x14ac:dyDescent="0.25">
      <c r="A6" s="239" t="s">
        <v>147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  <c r="R6" s="239"/>
      <c r="S6" s="239"/>
      <c r="T6" s="239"/>
      <c r="U6" s="239"/>
      <c r="V6" s="239"/>
      <c r="W6" s="239"/>
      <c r="X6" s="240"/>
      <c r="Y6" s="239"/>
      <c r="Z6" s="239"/>
      <c r="AA6" s="239"/>
      <c r="AB6" s="239"/>
      <c r="AC6" s="239"/>
    </row>
    <row r="7" spans="1:29" ht="18.95" customHeight="1" x14ac:dyDescent="0.2">
      <c r="A7" s="241" t="s">
        <v>40</v>
      </c>
      <c r="B7" s="241" t="s">
        <v>12</v>
      </c>
      <c r="C7" s="238" t="s">
        <v>58</v>
      </c>
      <c r="D7" s="238" t="s">
        <v>4</v>
      </c>
      <c r="E7" s="238" t="s">
        <v>60</v>
      </c>
      <c r="F7" s="238" t="s">
        <v>0</v>
      </c>
      <c r="G7" s="238" t="s">
        <v>59</v>
      </c>
      <c r="H7" s="238" t="s">
        <v>38</v>
      </c>
      <c r="I7" s="238" t="s">
        <v>42</v>
      </c>
      <c r="J7" s="238" t="s">
        <v>61</v>
      </c>
      <c r="K7" s="238" t="s">
        <v>18</v>
      </c>
      <c r="L7" s="238" t="s">
        <v>17</v>
      </c>
      <c r="M7" s="238" t="s">
        <v>19</v>
      </c>
      <c r="N7" s="238" t="s">
        <v>20</v>
      </c>
      <c r="O7" s="238" t="s">
        <v>21</v>
      </c>
      <c r="P7" s="238" t="s">
        <v>23</v>
      </c>
      <c r="Q7" s="238" t="s">
        <v>62</v>
      </c>
      <c r="R7" s="238" t="s">
        <v>34</v>
      </c>
      <c r="S7" s="238" t="s">
        <v>28</v>
      </c>
      <c r="T7" s="238" t="s">
        <v>25</v>
      </c>
      <c r="U7" s="238" t="s">
        <v>26</v>
      </c>
      <c r="V7" s="238" t="s">
        <v>29</v>
      </c>
      <c r="W7" s="238" t="s">
        <v>30</v>
      </c>
      <c r="X7" s="238" t="s">
        <v>66</v>
      </c>
      <c r="Y7" s="238" t="s">
        <v>63</v>
      </c>
      <c r="Z7" s="248" t="s">
        <v>148</v>
      </c>
      <c r="AA7" s="244" t="s">
        <v>53</v>
      </c>
      <c r="AB7" s="238" t="s">
        <v>64</v>
      </c>
      <c r="AC7" s="241" t="s">
        <v>65</v>
      </c>
    </row>
    <row r="8" spans="1:29" ht="24.75" customHeight="1" thickBot="1" x14ac:dyDescent="0.25">
      <c r="A8" s="242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52"/>
      <c r="AA8" s="245"/>
      <c r="AB8" s="243"/>
      <c r="AC8" s="242"/>
    </row>
    <row r="9" spans="1:29" s="82" customFormat="1" ht="24" customHeight="1" x14ac:dyDescent="0.2">
      <c r="A9" s="78"/>
      <c r="B9" s="79" t="s">
        <v>14</v>
      </c>
      <c r="C9" s="64"/>
      <c r="D9" s="64"/>
      <c r="E9" s="64"/>
      <c r="F9" s="64"/>
      <c r="G9" s="8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81"/>
    </row>
    <row r="10" spans="1:29" s="82" customFormat="1" ht="20.100000000000001" customHeight="1" x14ac:dyDescent="0.2">
      <c r="A10" s="213" t="s">
        <v>67</v>
      </c>
      <c r="B10" s="209" t="s">
        <v>68</v>
      </c>
      <c r="C10" s="210">
        <v>37300400000</v>
      </c>
      <c r="D10" s="84">
        <v>1767412979.6600001</v>
      </c>
      <c r="E10" s="128">
        <v>0</v>
      </c>
      <c r="F10" s="128">
        <v>2966665100</v>
      </c>
      <c r="G10" s="89">
        <v>1680000000</v>
      </c>
      <c r="H10" s="83"/>
      <c r="I10" s="83"/>
      <c r="J10" s="83">
        <f>+C10+D10-E10+F10-G10</f>
        <v>40354478079.660004</v>
      </c>
      <c r="K10" s="84">
        <v>2655414488</v>
      </c>
      <c r="L10" s="84">
        <v>3484676276</v>
      </c>
      <c r="M10" s="84">
        <v>2636107175</v>
      </c>
      <c r="N10" s="84">
        <v>2748549476</v>
      </c>
      <c r="O10" s="84">
        <v>3131718084</v>
      </c>
      <c r="P10" s="84">
        <v>3650675562</v>
      </c>
      <c r="Q10" s="83">
        <f>SUM(K10:P10)</f>
        <v>18307141061</v>
      </c>
      <c r="R10" s="84">
        <v>2885966920</v>
      </c>
      <c r="S10" s="84">
        <v>2634143327</v>
      </c>
      <c r="T10" s="84"/>
      <c r="U10" s="84"/>
      <c r="V10" s="84"/>
      <c r="W10" s="84"/>
      <c r="X10" s="83">
        <f>SUM(R10:W10)</f>
        <v>5520110247</v>
      </c>
      <c r="Y10" s="83">
        <f>+Q10+X10</f>
        <v>23827251308</v>
      </c>
      <c r="Z10" s="89">
        <v>1886436533</v>
      </c>
      <c r="AA10" s="84"/>
      <c r="AB10" s="72">
        <f>+J10-Y10-Z10-AA10</f>
        <v>14640790238.660004</v>
      </c>
      <c r="AC10" s="86">
        <f>+(Y10+Z10)/J10</f>
        <v>0.63719540097237815</v>
      </c>
    </row>
    <row r="11" spans="1:29" s="82" customFormat="1" ht="8.25" customHeight="1" x14ac:dyDescent="0.2">
      <c r="A11" s="87"/>
      <c r="B11" s="88"/>
      <c r="C11" s="84"/>
      <c r="D11" s="89"/>
      <c r="E11" s="89"/>
      <c r="F11" s="89"/>
      <c r="G11" s="8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72"/>
      <c r="Z11" s="84"/>
      <c r="AA11" s="84"/>
      <c r="AB11" s="84"/>
      <c r="AC11" s="86"/>
    </row>
    <row r="12" spans="1:29" s="82" customFormat="1" ht="20.100000000000001" customHeight="1" x14ac:dyDescent="0.2">
      <c r="A12" s="213" t="s">
        <v>69</v>
      </c>
      <c r="B12" s="209" t="s">
        <v>70</v>
      </c>
      <c r="C12" s="210">
        <v>29000000000</v>
      </c>
      <c r="D12" s="89">
        <v>34229572</v>
      </c>
      <c r="E12" s="128">
        <v>32000000</v>
      </c>
      <c r="F12" s="128">
        <v>2200497490</v>
      </c>
      <c r="G12" s="89">
        <v>1550497490</v>
      </c>
      <c r="H12" s="83"/>
      <c r="I12" s="83"/>
      <c r="J12" s="83">
        <f>+C12+D12-E12+F12-G12</f>
        <v>29652229572</v>
      </c>
      <c r="K12" s="84">
        <v>183410312</v>
      </c>
      <c r="L12" s="84">
        <v>364823779</v>
      </c>
      <c r="M12" s="84">
        <v>901870748</v>
      </c>
      <c r="N12" s="84">
        <v>643791343</v>
      </c>
      <c r="O12" s="84">
        <v>989960290</v>
      </c>
      <c r="P12" s="84">
        <v>1923508054.24</v>
      </c>
      <c r="Q12" s="83">
        <f>SUM(K12:P12)</f>
        <v>5007364526.2399998</v>
      </c>
      <c r="R12" s="84">
        <v>1755669468</v>
      </c>
      <c r="S12" s="84">
        <v>3319218903.98</v>
      </c>
      <c r="T12" s="84"/>
      <c r="U12" s="84"/>
      <c r="V12" s="84"/>
      <c r="W12" s="84"/>
      <c r="X12" s="83">
        <f>SUM(R12:W12)</f>
        <v>5074888371.9799995</v>
      </c>
      <c r="Y12" s="83">
        <f>+Q12+X12</f>
        <v>10082252898.219999</v>
      </c>
      <c r="Z12" s="89">
        <v>15611872211.599998</v>
      </c>
      <c r="AA12" s="84"/>
      <c r="AB12" s="72">
        <f>+J12-Y12-Z12-AA12</f>
        <v>3958104462.1800003</v>
      </c>
      <c r="AC12" s="86">
        <f>+(Y12+Z12)/J12</f>
        <v>0.86651578922356798</v>
      </c>
    </row>
    <row r="13" spans="1:29" s="82" customFormat="1" ht="8.25" customHeight="1" x14ac:dyDescent="0.2">
      <c r="A13" s="87"/>
      <c r="B13" s="28"/>
      <c r="C13" s="83"/>
      <c r="D13" s="89"/>
      <c r="E13" s="128"/>
      <c r="F13" s="89"/>
      <c r="G13" s="89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9"/>
      <c r="Z13" s="84"/>
      <c r="AA13" s="84"/>
      <c r="AB13" s="84"/>
      <c r="AC13" s="129"/>
    </row>
    <row r="14" spans="1:29" s="82" customFormat="1" ht="20.100000000000001" customHeight="1" x14ac:dyDescent="0.2">
      <c r="A14" s="213" t="s">
        <v>71</v>
      </c>
      <c r="B14" s="209" t="s">
        <v>72</v>
      </c>
      <c r="C14" s="83">
        <f>SUM(C15:C39)</f>
        <v>217441809185.60001</v>
      </c>
      <c r="D14" s="83">
        <f t="shared" ref="D14:I14" si="0">SUM(D15:D39)</f>
        <v>49200622876.989998</v>
      </c>
      <c r="E14" s="83">
        <f t="shared" si="0"/>
        <v>0</v>
      </c>
      <c r="F14" s="83">
        <f t="shared" si="0"/>
        <v>442823614</v>
      </c>
      <c r="G14" s="72">
        <f t="shared" si="0"/>
        <v>14849888714</v>
      </c>
      <c r="H14" s="83">
        <f t="shared" si="0"/>
        <v>0</v>
      </c>
      <c r="I14" s="83">
        <f t="shared" si="0"/>
        <v>0</v>
      </c>
      <c r="J14" s="83">
        <f>+C14+D14-E14+F14-G14</f>
        <v>252235366962.59</v>
      </c>
      <c r="K14" s="83">
        <f t="shared" ref="K14:AB14" si="1">SUM(K15:K39)</f>
        <v>5480919035</v>
      </c>
      <c r="L14" s="83">
        <f>SUM(L15:L39)</f>
        <v>5412202881</v>
      </c>
      <c r="M14" s="83">
        <f t="shared" si="1"/>
        <v>34755039274.139999</v>
      </c>
      <c r="N14" s="83">
        <f t="shared" si="1"/>
        <v>13678073045.300001</v>
      </c>
      <c r="O14" s="83">
        <f t="shared" si="1"/>
        <v>21100217880.239998</v>
      </c>
      <c r="P14" s="83">
        <f t="shared" si="1"/>
        <v>16636821456</v>
      </c>
      <c r="Q14" s="83">
        <f t="shared" si="1"/>
        <v>97063273571.680008</v>
      </c>
      <c r="R14" s="83">
        <f t="shared" si="1"/>
        <v>14707258892.999998</v>
      </c>
      <c r="S14" s="83">
        <f t="shared" si="1"/>
        <v>21893971419.820004</v>
      </c>
      <c r="T14" s="83">
        <f t="shared" si="1"/>
        <v>0</v>
      </c>
      <c r="U14" s="83">
        <f t="shared" si="1"/>
        <v>0</v>
      </c>
      <c r="V14" s="83">
        <f t="shared" si="1"/>
        <v>0</v>
      </c>
      <c r="W14" s="83">
        <f t="shared" si="1"/>
        <v>0</v>
      </c>
      <c r="X14" s="83">
        <f t="shared" si="1"/>
        <v>36601230312.820007</v>
      </c>
      <c r="Y14" s="83">
        <f t="shared" si="1"/>
        <v>133664503884.49998</v>
      </c>
      <c r="Z14" s="83">
        <f t="shared" si="1"/>
        <v>2705443466.1999998</v>
      </c>
      <c r="AA14" s="83">
        <f t="shared" si="1"/>
        <v>0</v>
      </c>
      <c r="AB14" s="83">
        <f t="shared" si="1"/>
        <v>115865419611.89001</v>
      </c>
      <c r="AC14" s="86">
        <f>+(Y14+Z14)/J14</f>
        <v>0.54064562393792115</v>
      </c>
    </row>
    <row r="15" spans="1:29" s="75" customFormat="1" ht="28.5" x14ac:dyDescent="0.2">
      <c r="A15" s="214" t="s">
        <v>73</v>
      </c>
      <c r="B15" s="137" t="s">
        <v>76</v>
      </c>
      <c r="C15" s="89">
        <v>52342820000</v>
      </c>
      <c r="D15" s="89">
        <v>15169130005.51</v>
      </c>
      <c r="E15" s="89"/>
      <c r="F15" s="128"/>
      <c r="G15" s="89">
        <v>14199888714</v>
      </c>
      <c r="H15" s="89"/>
      <c r="I15" s="89"/>
      <c r="J15" s="84">
        <f>+C15+D15-E15+F15-G15</f>
        <v>53312061291.510002</v>
      </c>
      <c r="K15" s="89">
        <v>3762253929</v>
      </c>
      <c r="L15" s="89">
        <v>3671880386</v>
      </c>
      <c r="M15" s="89">
        <v>3598642837</v>
      </c>
      <c r="N15" s="89">
        <v>3604960318</v>
      </c>
      <c r="O15" s="89">
        <v>3598202926</v>
      </c>
      <c r="P15" s="89">
        <v>7198079427</v>
      </c>
      <c r="Q15" s="84">
        <f t="shared" ref="Q15:Q45" si="2">SUM(K15:P15)</f>
        <v>25434019823</v>
      </c>
      <c r="R15" s="89">
        <v>3780503781</v>
      </c>
      <c r="S15" s="89">
        <v>3800211290</v>
      </c>
      <c r="T15" s="89"/>
      <c r="U15" s="89"/>
      <c r="V15" s="89"/>
      <c r="W15" s="89"/>
      <c r="X15" s="84">
        <f>SUM(R15:W15)</f>
        <v>7580715071</v>
      </c>
      <c r="Y15" s="84">
        <f t="shared" ref="Y15:Y45" si="3">+Q15+X15</f>
        <v>33014734894</v>
      </c>
      <c r="Z15" s="89">
        <v>30177170</v>
      </c>
      <c r="AA15" s="84"/>
      <c r="AB15" s="89">
        <f t="shared" ref="AB15:AB45" si="4">+J15-Y15-Z15-AA15</f>
        <v>20267149227.510002</v>
      </c>
      <c r="AC15" s="129">
        <f>+(Y15+Z15)/J15</f>
        <v>0.61983932460068725</v>
      </c>
    </row>
    <row r="16" spans="1:29" s="82" customFormat="1" ht="25.5" x14ac:dyDescent="0.2">
      <c r="A16" s="214" t="s">
        <v>74</v>
      </c>
      <c r="B16" s="211" t="s">
        <v>75</v>
      </c>
      <c r="C16" s="89">
        <v>10200000000</v>
      </c>
      <c r="D16" s="89">
        <v>5707700854</v>
      </c>
      <c r="E16" s="89"/>
      <c r="F16" s="89"/>
      <c r="G16" s="89"/>
      <c r="H16" s="84"/>
      <c r="I16" s="84"/>
      <c r="J16" s="84">
        <f t="shared" ref="J16:J45" si="5">+C16+D16-E16+F16-G16</f>
        <v>15907700854</v>
      </c>
      <c r="K16" s="84">
        <v>699981455</v>
      </c>
      <c r="L16" s="84">
        <v>714591569</v>
      </c>
      <c r="M16" s="84">
        <v>708225251</v>
      </c>
      <c r="N16" s="84">
        <v>703378810</v>
      </c>
      <c r="O16" s="84">
        <v>701906920</v>
      </c>
      <c r="P16" s="84">
        <v>1400663748</v>
      </c>
      <c r="Q16" s="84">
        <f t="shared" si="2"/>
        <v>4928747753</v>
      </c>
      <c r="R16" s="84">
        <v>700331874</v>
      </c>
      <c r="S16" s="84">
        <v>701334302</v>
      </c>
      <c r="T16" s="84"/>
      <c r="U16" s="84"/>
      <c r="V16" s="84"/>
      <c r="W16" s="84"/>
      <c r="X16" s="84">
        <f t="shared" ref="X16:X45" si="6">SUM(R16:W16)</f>
        <v>1401666176</v>
      </c>
      <c r="Y16" s="84">
        <f t="shared" si="3"/>
        <v>6330413929</v>
      </c>
      <c r="Z16" s="89"/>
      <c r="AA16" s="84"/>
      <c r="AB16" s="89">
        <f t="shared" si="4"/>
        <v>9577286925</v>
      </c>
      <c r="AC16" s="129">
        <f>+(Y16+Z16)/J16</f>
        <v>0.39794650321251257</v>
      </c>
    </row>
    <row r="17" spans="1:29" s="82" customFormat="1" ht="25.5" x14ac:dyDescent="0.2">
      <c r="A17" s="214" t="s">
        <v>77</v>
      </c>
      <c r="B17" s="211" t="s">
        <v>78</v>
      </c>
      <c r="C17" s="89">
        <v>10482000000</v>
      </c>
      <c r="D17" s="89">
        <v>1973951820.76</v>
      </c>
      <c r="E17" s="89"/>
      <c r="F17" s="89"/>
      <c r="G17" s="89"/>
      <c r="H17" s="84"/>
      <c r="I17" s="84"/>
      <c r="J17" s="84">
        <f t="shared" si="5"/>
        <v>12455951820.76</v>
      </c>
      <c r="K17" s="84"/>
      <c r="L17" s="84"/>
      <c r="M17" s="84"/>
      <c r="N17" s="89">
        <v>902669477</v>
      </c>
      <c r="O17" s="84">
        <v>730543079</v>
      </c>
      <c r="P17" s="84">
        <v>1551086158</v>
      </c>
      <c r="Q17" s="84">
        <f t="shared" si="2"/>
        <v>3184298714</v>
      </c>
      <c r="R17" s="84">
        <v>793867179</v>
      </c>
      <c r="S17" s="84">
        <v>742274935</v>
      </c>
      <c r="T17" s="84"/>
      <c r="U17" s="84"/>
      <c r="V17" s="84"/>
      <c r="W17" s="84"/>
      <c r="X17" s="84">
        <f t="shared" si="6"/>
        <v>1536142114</v>
      </c>
      <c r="Y17" s="84">
        <f t="shared" si="3"/>
        <v>4720440828</v>
      </c>
      <c r="Z17" s="84"/>
      <c r="AA17" s="84"/>
      <c r="AB17" s="89">
        <f t="shared" si="4"/>
        <v>7735510992.7600002</v>
      </c>
      <c r="AC17" s="129">
        <f>+(Y17+Z17)/J17</f>
        <v>0.37897070379901182</v>
      </c>
    </row>
    <row r="18" spans="1:29" s="75" customFormat="1" ht="21.75" customHeight="1" x14ac:dyDescent="0.2">
      <c r="A18" s="214" t="s">
        <v>79</v>
      </c>
      <c r="B18" s="211" t="s">
        <v>80</v>
      </c>
      <c r="C18" s="89">
        <v>1000000000</v>
      </c>
      <c r="D18" s="89"/>
      <c r="E18" s="89"/>
      <c r="F18" s="89"/>
      <c r="G18" s="89">
        <v>650000000</v>
      </c>
      <c r="H18" s="89"/>
      <c r="I18" s="89"/>
      <c r="J18" s="84">
        <f t="shared" si="5"/>
        <v>350000000</v>
      </c>
      <c r="K18" s="89"/>
      <c r="L18" s="89"/>
      <c r="M18" s="89"/>
      <c r="N18" s="89"/>
      <c r="O18" s="89"/>
      <c r="P18" s="89"/>
      <c r="Q18" s="84">
        <f t="shared" si="2"/>
        <v>0</v>
      </c>
      <c r="R18" s="89"/>
      <c r="S18" s="89"/>
      <c r="T18" s="89"/>
      <c r="U18" s="89"/>
      <c r="V18" s="89"/>
      <c r="W18" s="89"/>
      <c r="X18" s="84">
        <f t="shared" si="6"/>
        <v>0</v>
      </c>
      <c r="Y18" s="84">
        <f t="shared" si="3"/>
        <v>0</v>
      </c>
      <c r="Z18" s="84"/>
      <c r="AA18" s="84"/>
      <c r="AB18" s="89">
        <f t="shared" si="4"/>
        <v>350000000</v>
      </c>
      <c r="AC18" s="129">
        <f>+(Y18+Z18)/J18</f>
        <v>0</v>
      </c>
    </row>
    <row r="19" spans="1:29" s="75" customFormat="1" ht="21.75" customHeight="1" x14ac:dyDescent="0.2">
      <c r="A19" s="214" t="s">
        <v>81</v>
      </c>
      <c r="B19" s="211" t="s">
        <v>82</v>
      </c>
      <c r="C19" s="212">
        <v>530000000</v>
      </c>
      <c r="D19" s="89"/>
      <c r="E19" s="89"/>
      <c r="F19" s="89"/>
      <c r="G19" s="89"/>
      <c r="H19" s="89"/>
      <c r="I19" s="89"/>
      <c r="J19" s="84">
        <f t="shared" si="5"/>
        <v>530000000</v>
      </c>
      <c r="K19" s="89"/>
      <c r="L19" s="89"/>
      <c r="M19" s="89"/>
      <c r="N19" s="89"/>
      <c r="O19" s="89"/>
      <c r="P19" s="89"/>
      <c r="Q19" s="84">
        <f t="shared" si="2"/>
        <v>0</v>
      </c>
      <c r="R19" s="89"/>
      <c r="S19" s="89"/>
      <c r="T19" s="89"/>
      <c r="U19" s="89"/>
      <c r="V19" s="89"/>
      <c r="W19" s="89"/>
      <c r="X19" s="84">
        <f t="shared" si="6"/>
        <v>0</v>
      </c>
      <c r="Y19" s="84">
        <f t="shared" si="3"/>
        <v>0</v>
      </c>
      <c r="Z19" s="84"/>
      <c r="AA19" s="84"/>
      <c r="AB19" s="89">
        <f t="shared" si="4"/>
        <v>530000000</v>
      </c>
      <c r="AC19" s="129">
        <v>0</v>
      </c>
    </row>
    <row r="20" spans="1:29" s="75" customFormat="1" ht="21.75" customHeight="1" x14ac:dyDescent="0.2">
      <c r="A20" s="214" t="s">
        <v>83</v>
      </c>
      <c r="B20" s="211" t="s">
        <v>84</v>
      </c>
      <c r="C20" s="212">
        <v>500000000</v>
      </c>
      <c r="D20" s="89"/>
      <c r="E20" s="89"/>
      <c r="F20" s="89"/>
      <c r="G20" s="89"/>
      <c r="H20" s="89"/>
      <c r="I20" s="89"/>
      <c r="J20" s="84">
        <f t="shared" si="5"/>
        <v>500000000</v>
      </c>
      <c r="K20" s="89"/>
      <c r="L20" s="89"/>
      <c r="M20" s="89">
        <v>26951953</v>
      </c>
      <c r="N20" s="89">
        <v>6508045</v>
      </c>
      <c r="O20" s="89">
        <v>19634491</v>
      </c>
      <c r="P20" s="89">
        <v>4618701</v>
      </c>
      <c r="Q20" s="84">
        <f t="shared" si="2"/>
        <v>57713190</v>
      </c>
      <c r="R20" s="89">
        <v>4421766</v>
      </c>
      <c r="S20" s="89">
        <v>20204978</v>
      </c>
      <c r="T20" s="89"/>
      <c r="U20" s="89"/>
      <c r="V20" s="89"/>
      <c r="W20" s="89"/>
      <c r="X20" s="84">
        <f t="shared" si="6"/>
        <v>24626744</v>
      </c>
      <c r="Y20" s="84">
        <f t="shared" si="3"/>
        <v>82339934</v>
      </c>
      <c r="Z20" s="89">
        <v>42258880</v>
      </c>
      <c r="AA20" s="84"/>
      <c r="AB20" s="89">
        <f t="shared" si="4"/>
        <v>375401186</v>
      </c>
      <c r="AC20" s="129">
        <f t="shared" ref="AC20:AC46" si="7">+(Y20+Z20)/J20</f>
        <v>0.249197628</v>
      </c>
    </row>
    <row r="21" spans="1:29" s="75" customFormat="1" ht="21.75" customHeight="1" x14ac:dyDescent="0.2">
      <c r="A21" s="214" t="s">
        <v>85</v>
      </c>
      <c r="B21" s="211" t="s">
        <v>86</v>
      </c>
      <c r="C21" s="212">
        <v>200000000</v>
      </c>
      <c r="D21" s="89"/>
      <c r="E21" s="89"/>
      <c r="F21" s="89"/>
      <c r="G21" s="89"/>
      <c r="H21" s="89"/>
      <c r="I21" s="89"/>
      <c r="J21" s="84">
        <f t="shared" si="5"/>
        <v>200000000</v>
      </c>
      <c r="K21" s="89"/>
      <c r="L21" s="89"/>
      <c r="M21" s="89"/>
      <c r="N21" s="89"/>
      <c r="O21" s="89"/>
      <c r="P21" s="89">
        <v>14211049</v>
      </c>
      <c r="Q21" s="84">
        <f t="shared" si="2"/>
        <v>14211049</v>
      </c>
      <c r="R21" s="89"/>
      <c r="S21" s="89">
        <v>1778164</v>
      </c>
      <c r="T21" s="89"/>
      <c r="U21" s="89"/>
      <c r="V21" s="89"/>
      <c r="W21" s="89"/>
      <c r="X21" s="84">
        <f t="shared" si="6"/>
        <v>1778164</v>
      </c>
      <c r="Y21" s="84">
        <f t="shared" si="3"/>
        <v>15989213</v>
      </c>
      <c r="Z21" s="89">
        <v>32741657</v>
      </c>
      <c r="AA21" s="84"/>
      <c r="AB21" s="89">
        <f t="shared" si="4"/>
        <v>151269130</v>
      </c>
      <c r="AC21" s="129">
        <f t="shared" si="7"/>
        <v>0.24365434999999999</v>
      </c>
    </row>
    <row r="22" spans="1:29" s="75" customFormat="1" ht="21.75" customHeight="1" x14ac:dyDescent="0.2">
      <c r="A22" s="214" t="s">
        <v>87</v>
      </c>
      <c r="B22" s="211" t="s">
        <v>88</v>
      </c>
      <c r="C22" s="212">
        <v>19718451810</v>
      </c>
      <c r="D22" s="128">
        <v>1879522838.23</v>
      </c>
      <c r="E22" s="89"/>
      <c r="F22" s="89"/>
      <c r="G22" s="89"/>
      <c r="H22" s="89"/>
      <c r="I22" s="89"/>
      <c r="J22" s="84">
        <f t="shared" si="5"/>
        <v>21597974648.23</v>
      </c>
      <c r="K22" s="89"/>
      <c r="L22" s="89"/>
      <c r="M22" s="89">
        <v>4271175641.8300004</v>
      </c>
      <c r="N22" s="89">
        <v>1944592756.6600001</v>
      </c>
      <c r="O22" s="89">
        <v>3970765502.5100002</v>
      </c>
      <c r="P22" s="89"/>
      <c r="Q22" s="84">
        <f t="shared" si="2"/>
        <v>10186533901</v>
      </c>
      <c r="R22" s="89">
        <v>1517195169.54</v>
      </c>
      <c r="S22" s="89">
        <v>3455928418.5900002</v>
      </c>
      <c r="T22" s="89"/>
      <c r="U22" s="89"/>
      <c r="V22" s="89"/>
      <c r="W22" s="89"/>
      <c r="X22" s="84">
        <f t="shared" si="6"/>
        <v>4973123588.1300001</v>
      </c>
      <c r="Y22" s="84">
        <f>+Q22+X22</f>
        <v>15159657489.130001</v>
      </c>
      <c r="Z22" s="84"/>
      <c r="AA22" s="84"/>
      <c r="AB22" s="89">
        <f t="shared" si="4"/>
        <v>6438317159.0999985</v>
      </c>
      <c r="AC22" s="129">
        <f t="shared" si="7"/>
        <v>0.70190180959270487</v>
      </c>
    </row>
    <row r="23" spans="1:29" s="75" customFormat="1" ht="25.5" x14ac:dyDescent="0.2">
      <c r="A23" s="214" t="s">
        <v>89</v>
      </c>
      <c r="B23" s="211" t="s">
        <v>90</v>
      </c>
      <c r="C23" s="212">
        <v>9159770000</v>
      </c>
      <c r="D23" s="89">
        <v>876691485.79999995</v>
      </c>
      <c r="E23" s="89"/>
      <c r="F23" s="89"/>
      <c r="G23" s="89"/>
      <c r="H23" s="89"/>
      <c r="I23" s="89"/>
      <c r="J23" s="84">
        <f t="shared" si="5"/>
        <v>10036461485.799999</v>
      </c>
      <c r="K23" s="89"/>
      <c r="L23" s="89"/>
      <c r="M23" s="89">
        <v>1457377145.8</v>
      </c>
      <c r="N23" s="89">
        <v>688724230</v>
      </c>
      <c r="O23" s="89">
        <v>1512478304</v>
      </c>
      <c r="P23" s="89"/>
      <c r="Q23" s="84">
        <f t="shared" si="2"/>
        <v>3658579679.8000002</v>
      </c>
      <c r="R23" s="89">
        <v>713187213</v>
      </c>
      <c r="S23" s="89">
        <v>1312213892.5</v>
      </c>
      <c r="T23" s="89"/>
      <c r="U23" s="89"/>
      <c r="V23" s="89"/>
      <c r="W23" s="89"/>
      <c r="X23" s="84">
        <f t="shared" si="6"/>
        <v>2025401105.5</v>
      </c>
      <c r="Y23" s="84">
        <f t="shared" si="3"/>
        <v>5683980785.3000002</v>
      </c>
      <c r="Z23" s="84"/>
      <c r="AA23" s="84"/>
      <c r="AB23" s="89">
        <f t="shared" si="4"/>
        <v>4352480700.499999</v>
      </c>
      <c r="AC23" s="129">
        <f t="shared" si="7"/>
        <v>0.56633314374213772</v>
      </c>
    </row>
    <row r="24" spans="1:29" s="75" customFormat="1" ht="25.5" x14ac:dyDescent="0.2">
      <c r="A24" s="214" t="s">
        <v>138</v>
      </c>
      <c r="B24" s="211" t="s">
        <v>139</v>
      </c>
      <c r="C24" s="212">
        <v>0</v>
      </c>
      <c r="D24" s="89">
        <v>254972806.5</v>
      </c>
      <c r="E24" s="89"/>
      <c r="F24" s="89"/>
      <c r="G24" s="89"/>
      <c r="H24" s="89"/>
      <c r="I24" s="89"/>
      <c r="J24" s="84">
        <f t="shared" si="5"/>
        <v>254972806.5</v>
      </c>
      <c r="K24" s="89"/>
      <c r="L24" s="89"/>
      <c r="M24" s="89"/>
      <c r="N24" s="89"/>
      <c r="O24" s="89"/>
      <c r="P24" s="89">
        <v>254972806.5</v>
      </c>
      <c r="Q24" s="84">
        <f t="shared" si="2"/>
        <v>254972806.5</v>
      </c>
      <c r="R24" s="89"/>
      <c r="S24" s="89"/>
      <c r="T24" s="89"/>
      <c r="U24" s="89"/>
      <c r="V24" s="89"/>
      <c r="W24" s="89"/>
      <c r="X24" s="84">
        <f t="shared" ref="X24" si="8">SUM(R24:W24)</f>
        <v>0</v>
      </c>
      <c r="Y24" s="84">
        <f t="shared" si="3"/>
        <v>254972806.5</v>
      </c>
      <c r="Z24" s="84"/>
      <c r="AA24" s="84"/>
      <c r="AB24" s="89">
        <f t="shared" si="4"/>
        <v>0</v>
      </c>
      <c r="AC24" s="129">
        <f t="shared" si="7"/>
        <v>1</v>
      </c>
    </row>
    <row r="25" spans="1:29" s="75" customFormat="1" ht="21" customHeight="1" x14ac:dyDescent="0.2">
      <c r="A25" s="214" t="s">
        <v>91</v>
      </c>
      <c r="B25" s="211" t="s">
        <v>103</v>
      </c>
      <c r="C25" s="212">
        <v>21016369520</v>
      </c>
      <c r="D25" s="89">
        <v>7460893327.9499998</v>
      </c>
      <c r="E25" s="89"/>
      <c r="F25" s="89"/>
      <c r="G25" s="89"/>
      <c r="H25" s="89"/>
      <c r="I25" s="89"/>
      <c r="J25" s="84">
        <f t="shared" si="5"/>
        <v>28477262847.950001</v>
      </c>
      <c r="K25" s="89"/>
      <c r="L25" s="89"/>
      <c r="M25" s="89"/>
      <c r="N25" s="89">
        <v>4098278528.02</v>
      </c>
      <c r="O25" s="89"/>
      <c r="P25" s="89"/>
      <c r="Q25" s="84">
        <f t="shared" si="2"/>
        <v>4098278528.02</v>
      </c>
      <c r="R25" s="89"/>
      <c r="S25" s="89">
        <v>6181186754.8500004</v>
      </c>
      <c r="T25" s="89"/>
      <c r="U25" s="89"/>
      <c r="V25" s="89"/>
      <c r="W25" s="89"/>
      <c r="X25" s="84">
        <f t="shared" si="6"/>
        <v>6181186754.8500004</v>
      </c>
      <c r="Y25" s="84">
        <f t="shared" si="3"/>
        <v>10279465282.870001</v>
      </c>
      <c r="Z25" s="84"/>
      <c r="AA25" s="84"/>
      <c r="AB25" s="89">
        <f t="shared" si="4"/>
        <v>18197797565.080002</v>
      </c>
      <c r="AC25" s="129">
        <f t="shared" si="7"/>
        <v>0.36097097314989984</v>
      </c>
    </row>
    <row r="26" spans="1:29" s="75" customFormat="1" ht="21" customHeight="1" x14ac:dyDescent="0.2">
      <c r="A26" s="214" t="s">
        <v>92</v>
      </c>
      <c r="B26" s="211" t="s">
        <v>104</v>
      </c>
      <c r="C26" s="212">
        <v>860000000</v>
      </c>
      <c r="D26" s="89"/>
      <c r="E26" s="89"/>
      <c r="F26" s="89"/>
      <c r="G26" s="89"/>
      <c r="H26" s="89"/>
      <c r="I26" s="89"/>
      <c r="J26" s="84">
        <f t="shared" si="5"/>
        <v>860000000</v>
      </c>
      <c r="K26" s="89"/>
      <c r="L26" s="89"/>
      <c r="M26" s="89"/>
      <c r="N26" s="89">
        <v>3500000</v>
      </c>
      <c r="O26" s="89">
        <v>3500000</v>
      </c>
      <c r="P26" s="89">
        <v>5133333</v>
      </c>
      <c r="Q26" s="84">
        <f t="shared" si="2"/>
        <v>12133333</v>
      </c>
      <c r="R26" s="89"/>
      <c r="S26" s="89">
        <v>7000000</v>
      </c>
      <c r="T26" s="89"/>
      <c r="U26" s="89"/>
      <c r="V26" s="89"/>
      <c r="W26" s="89"/>
      <c r="X26" s="84">
        <f t="shared" si="6"/>
        <v>7000000</v>
      </c>
      <c r="Y26" s="84">
        <f t="shared" si="3"/>
        <v>19133333</v>
      </c>
      <c r="Z26" s="84">
        <v>28000000</v>
      </c>
      <c r="AA26" s="84"/>
      <c r="AB26" s="89">
        <f t="shared" si="4"/>
        <v>812866667</v>
      </c>
      <c r="AC26" s="129">
        <f t="shared" si="7"/>
        <v>5.4806201162790696E-2</v>
      </c>
    </row>
    <row r="27" spans="1:29" s="75" customFormat="1" ht="21" customHeight="1" x14ac:dyDescent="0.2">
      <c r="A27" s="214" t="s">
        <v>93</v>
      </c>
      <c r="B27" s="211" t="s">
        <v>94</v>
      </c>
      <c r="C27" s="212">
        <v>618400000</v>
      </c>
      <c r="D27" s="89">
        <v>431252170.68000001</v>
      </c>
      <c r="E27" s="89"/>
      <c r="F27" s="89">
        <v>400000000</v>
      </c>
      <c r="G27" s="89"/>
      <c r="H27" s="89"/>
      <c r="I27" s="89"/>
      <c r="J27" s="84">
        <f t="shared" si="5"/>
        <v>1449652170.6800001</v>
      </c>
      <c r="K27" s="89"/>
      <c r="L27" s="89"/>
      <c r="M27" s="89">
        <v>22000000</v>
      </c>
      <c r="N27" s="89">
        <v>44500000</v>
      </c>
      <c r="O27" s="89">
        <v>55800000</v>
      </c>
      <c r="P27" s="89">
        <v>57340000</v>
      </c>
      <c r="Q27" s="84">
        <f t="shared" si="2"/>
        <v>179640000</v>
      </c>
      <c r="R27" s="89">
        <v>43190000</v>
      </c>
      <c r="S27" s="89">
        <v>41697279</v>
      </c>
      <c r="T27" s="89"/>
      <c r="U27" s="89"/>
      <c r="V27" s="89"/>
      <c r="W27" s="89"/>
      <c r="X27" s="84">
        <f t="shared" si="6"/>
        <v>84887279</v>
      </c>
      <c r="Y27" s="84">
        <f t="shared" si="3"/>
        <v>264527279</v>
      </c>
      <c r="Z27" s="84">
        <v>451412721</v>
      </c>
      <c r="AA27" s="84"/>
      <c r="AB27" s="89">
        <f t="shared" si="4"/>
        <v>733712170.68000007</v>
      </c>
      <c r="AC27" s="129">
        <f t="shared" si="7"/>
        <v>0.49387019485106431</v>
      </c>
    </row>
    <row r="28" spans="1:29" s="75" customFormat="1" ht="21" customHeight="1" x14ac:dyDescent="0.2">
      <c r="A28" s="214" t="s">
        <v>95</v>
      </c>
      <c r="B28" s="211" t="s">
        <v>96</v>
      </c>
      <c r="C28" s="212">
        <v>4539004868</v>
      </c>
      <c r="D28" s="89"/>
      <c r="E28" s="89"/>
      <c r="F28" s="89">
        <v>42823614</v>
      </c>
      <c r="G28" s="89"/>
      <c r="H28" s="89"/>
      <c r="I28" s="89"/>
      <c r="J28" s="84">
        <f t="shared" si="5"/>
        <v>4581828482</v>
      </c>
      <c r="K28" s="89">
        <v>378250406</v>
      </c>
      <c r="L28" s="89">
        <v>378250406</v>
      </c>
      <c r="M28" s="89">
        <v>378250406</v>
      </c>
      <c r="N28" s="89">
        <v>378250406</v>
      </c>
      <c r="O28" s="89">
        <v>383603357</v>
      </c>
      <c r="P28" s="89">
        <v>383603357</v>
      </c>
      <c r="Q28" s="84">
        <f t="shared" si="2"/>
        <v>2280208338</v>
      </c>
      <c r="R28" s="89">
        <v>383603357</v>
      </c>
      <c r="S28" s="89">
        <v>383603357</v>
      </c>
      <c r="T28" s="89"/>
      <c r="U28" s="89"/>
      <c r="V28" s="89"/>
      <c r="W28" s="89"/>
      <c r="X28" s="84">
        <f t="shared" si="6"/>
        <v>767206714</v>
      </c>
      <c r="Y28" s="84">
        <f t="shared" si="3"/>
        <v>3047415052</v>
      </c>
      <c r="Z28" s="84"/>
      <c r="AA28" s="84"/>
      <c r="AB28" s="89">
        <f t="shared" si="4"/>
        <v>1534413430</v>
      </c>
      <c r="AC28" s="129">
        <f t="shared" si="7"/>
        <v>0.6651089328140416</v>
      </c>
    </row>
    <row r="29" spans="1:29" s="75" customFormat="1" ht="21" customHeight="1" x14ac:dyDescent="0.2">
      <c r="A29" s="214" t="s">
        <v>97</v>
      </c>
      <c r="B29" s="211" t="s">
        <v>98</v>
      </c>
      <c r="C29" s="212">
        <v>8335198941</v>
      </c>
      <c r="D29" s="89"/>
      <c r="E29" s="89"/>
      <c r="F29" s="89"/>
      <c r="G29" s="89"/>
      <c r="H29" s="89"/>
      <c r="I29" s="89"/>
      <c r="J29" s="84">
        <f t="shared" si="5"/>
        <v>8335198941</v>
      </c>
      <c r="K29" s="89">
        <v>640433245</v>
      </c>
      <c r="L29" s="89">
        <v>640433245</v>
      </c>
      <c r="M29" s="89">
        <v>640433245</v>
      </c>
      <c r="N29" s="89">
        <v>640433245</v>
      </c>
      <c r="O29" s="89">
        <v>640433245</v>
      </c>
      <c r="P29" s="89">
        <v>640433245</v>
      </c>
      <c r="Q29" s="84">
        <f t="shared" si="2"/>
        <v>3842599470</v>
      </c>
      <c r="R29" s="89">
        <v>640433245</v>
      </c>
      <c r="S29" s="89">
        <v>640433245</v>
      </c>
      <c r="T29" s="89"/>
      <c r="U29" s="89"/>
      <c r="V29" s="89"/>
      <c r="W29" s="89"/>
      <c r="X29" s="84">
        <f t="shared" si="6"/>
        <v>1280866490</v>
      </c>
      <c r="Y29" s="84">
        <f t="shared" si="3"/>
        <v>5123465960</v>
      </c>
      <c r="Z29" s="84"/>
      <c r="AA29" s="84"/>
      <c r="AB29" s="89">
        <f t="shared" si="4"/>
        <v>3211732981</v>
      </c>
      <c r="AC29" s="129">
        <f t="shared" si="7"/>
        <v>0.61467830537291557</v>
      </c>
    </row>
    <row r="30" spans="1:29" s="75" customFormat="1" ht="21" customHeight="1" x14ac:dyDescent="0.2">
      <c r="A30" s="214" t="s">
        <v>99</v>
      </c>
      <c r="B30" s="211" t="s">
        <v>100</v>
      </c>
      <c r="C30" s="212">
        <v>50000000</v>
      </c>
      <c r="D30" s="89"/>
      <c r="E30" s="89"/>
      <c r="F30" s="89"/>
      <c r="G30" s="89"/>
      <c r="H30" s="89"/>
      <c r="I30" s="89"/>
      <c r="J30" s="84">
        <f t="shared" si="5"/>
        <v>50000000</v>
      </c>
      <c r="K30" s="89"/>
      <c r="L30" s="89"/>
      <c r="M30" s="89"/>
      <c r="N30" s="89"/>
      <c r="O30" s="89"/>
      <c r="P30" s="89"/>
      <c r="Q30" s="84">
        <f t="shared" si="2"/>
        <v>0</v>
      </c>
      <c r="R30" s="89"/>
      <c r="S30" s="89"/>
      <c r="T30" s="89"/>
      <c r="U30" s="89"/>
      <c r="V30" s="89"/>
      <c r="W30" s="89"/>
      <c r="X30" s="84">
        <f t="shared" si="6"/>
        <v>0</v>
      </c>
      <c r="Y30" s="84">
        <f t="shared" si="3"/>
        <v>0</v>
      </c>
      <c r="Z30" s="84"/>
      <c r="AA30" s="84"/>
      <c r="AB30" s="89">
        <f t="shared" si="4"/>
        <v>50000000</v>
      </c>
      <c r="AC30" s="129">
        <f t="shared" si="7"/>
        <v>0</v>
      </c>
    </row>
    <row r="31" spans="1:29" s="82" customFormat="1" ht="21" customHeight="1" x14ac:dyDescent="0.2">
      <c r="A31" s="214" t="s">
        <v>101</v>
      </c>
      <c r="B31" s="211" t="s">
        <v>102</v>
      </c>
      <c r="C31" s="212">
        <v>5430782661.6000004</v>
      </c>
      <c r="D31" s="89">
        <v>1121993473.1199999</v>
      </c>
      <c r="E31" s="89"/>
      <c r="F31" s="89"/>
      <c r="G31" s="89"/>
      <c r="H31" s="84"/>
      <c r="I31" s="84"/>
      <c r="J31" s="84">
        <f t="shared" si="5"/>
        <v>6552776134.7200003</v>
      </c>
      <c r="K31" s="84"/>
      <c r="L31" s="84"/>
      <c r="M31" s="84">
        <v>1730193521.3499999</v>
      </c>
      <c r="N31" s="89">
        <v>501971029.62</v>
      </c>
      <c r="O31" s="84">
        <v>570965267.67999995</v>
      </c>
      <c r="P31" s="84">
        <v>458962618.81999999</v>
      </c>
      <c r="Q31" s="84">
        <f t="shared" si="2"/>
        <v>3262092437.4699998</v>
      </c>
      <c r="R31" s="84">
        <v>914303863.63</v>
      </c>
      <c r="S31" s="84">
        <v>423354438.63</v>
      </c>
      <c r="T31" s="84"/>
      <c r="U31" s="84"/>
      <c r="V31" s="84"/>
      <c r="W31" s="84"/>
      <c r="X31" s="84">
        <f t="shared" si="6"/>
        <v>1337658302.26</v>
      </c>
      <c r="Y31" s="84">
        <f t="shared" si="3"/>
        <v>4599750739.7299995</v>
      </c>
      <c r="Z31" s="84"/>
      <c r="AA31" s="84"/>
      <c r="AB31" s="89">
        <f t="shared" si="4"/>
        <v>1953025394.9900007</v>
      </c>
      <c r="AC31" s="129">
        <f t="shared" si="7"/>
        <v>0.70195450678654181</v>
      </c>
    </row>
    <row r="32" spans="1:29" s="82" customFormat="1" ht="21" customHeight="1" x14ac:dyDescent="0.2">
      <c r="A32" s="214" t="s">
        <v>105</v>
      </c>
      <c r="B32" s="211" t="s">
        <v>106</v>
      </c>
      <c r="C32" s="212">
        <v>37626000000</v>
      </c>
      <c r="D32" s="89">
        <v>5618660695.9799995</v>
      </c>
      <c r="E32" s="89"/>
      <c r="F32" s="89"/>
      <c r="G32" s="89"/>
      <c r="H32" s="84"/>
      <c r="I32" s="84"/>
      <c r="J32" s="84">
        <f t="shared" si="5"/>
        <v>43244660695.979996</v>
      </c>
      <c r="K32" s="84"/>
      <c r="L32" s="84"/>
      <c r="M32" s="84">
        <v>11830964224.73</v>
      </c>
      <c r="N32" s="89"/>
      <c r="O32" s="84">
        <v>4538912336.25</v>
      </c>
      <c r="P32" s="84">
        <v>2389743186</v>
      </c>
      <c r="Q32" s="84">
        <f t="shared" si="2"/>
        <v>18759619746.98</v>
      </c>
      <c r="R32" s="84">
        <v>2444125224.75</v>
      </c>
      <c r="S32" s="84">
        <v>3102407171.25</v>
      </c>
      <c r="T32" s="84"/>
      <c r="U32" s="84"/>
      <c r="V32" s="84"/>
      <c r="W32" s="84"/>
      <c r="X32" s="84">
        <f t="shared" si="6"/>
        <v>5546532396</v>
      </c>
      <c r="Y32" s="84">
        <f t="shared" si="3"/>
        <v>24306152142.98</v>
      </c>
      <c r="Z32" s="84"/>
      <c r="AA32" s="84"/>
      <c r="AB32" s="89">
        <f t="shared" si="4"/>
        <v>18938508552.999996</v>
      </c>
      <c r="AC32" s="129">
        <f t="shared" si="7"/>
        <v>0.56206134472548863</v>
      </c>
    </row>
    <row r="33" spans="1:29" s="82" customFormat="1" ht="21" customHeight="1" x14ac:dyDescent="0.2">
      <c r="A33" s="214" t="s">
        <v>107</v>
      </c>
      <c r="B33" s="211" t="s">
        <v>108</v>
      </c>
      <c r="C33" s="212">
        <v>4013440000</v>
      </c>
      <c r="D33" s="89">
        <v>515885314.19999999</v>
      </c>
      <c r="E33" s="89"/>
      <c r="F33" s="89"/>
      <c r="G33" s="89"/>
      <c r="H33" s="84"/>
      <c r="I33" s="84"/>
      <c r="J33" s="84">
        <f t="shared" si="5"/>
        <v>4529325314.1999998</v>
      </c>
      <c r="K33" s="84"/>
      <c r="L33" s="84"/>
      <c r="M33" s="84">
        <v>1057118550.84</v>
      </c>
      <c r="N33" s="89"/>
      <c r="O33" s="84">
        <v>484150649.19999999</v>
      </c>
      <c r="P33" s="84">
        <v>254905939.84</v>
      </c>
      <c r="Q33" s="84">
        <f t="shared" si="2"/>
        <v>1796175139.8799999</v>
      </c>
      <c r="R33" s="84">
        <v>260706690.63999999</v>
      </c>
      <c r="S33" s="84">
        <v>330923431.60000002</v>
      </c>
      <c r="T33" s="84"/>
      <c r="U33" s="84"/>
      <c r="V33" s="84"/>
      <c r="W33" s="84"/>
      <c r="X33" s="84">
        <f t="shared" si="6"/>
        <v>591630122.24000001</v>
      </c>
      <c r="Y33" s="84">
        <f t="shared" si="3"/>
        <v>2387805262.1199999</v>
      </c>
      <c r="Z33" s="84"/>
      <c r="AA33" s="84"/>
      <c r="AB33" s="89">
        <f t="shared" si="4"/>
        <v>2141520052.0799999</v>
      </c>
      <c r="AC33" s="129">
        <f t="shared" si="7"/>
        <v>0.5271878473012156</v>
      </c>
    </row>
    <row r="34" spans="1:29" s="75" customFormat="1" ht="21" customHeight="1" x14ac:dyDescent="0.2">
      <c r="A34" s="214" t="s">
        <v>109</v>
      </c>
      <c r="B34" s="211" t="s">
        <v>110</v>
      </c>
      <c r="C34" s="212">
        <v>6020160000</v>
      </c>
      <c r="D34" s="89">
        <v>773777971.80000007</v>
      </c>
      <c r="E34" s="89"/>
      <c r="F34" s="89"/>
      <c r="G34" s="89"/>
      <c r="H34" s="89"/>
      <c r="I34" s="89"/>
      <c r="J34" s="84">
        <f t="shared" si="5"/>
        <v>6793937971.8000002</v>
      </c>
      <c r="K34" s="89"/>
      <c r="L34" s="89"/>
      <c r="M34" s="89">
        <v>1585627826.26</v>
      </c>
      <c r="N34" s="89"/>
      <c r="O34" s="89">
        <v>726225973.79999995</v>
      </c>
      <c r="P34" s="89">
        <v>382358909.75999999</v>
      </c>
      <c r="Q34" s="84">
        <f t="shared" si="2"/>
        <v>2694212709.8199997</v>
      </c>
      <c r="R34" s="89">
        <v>391060035.95999998</v>
      </c>
      <c r="S34" s="89">
        <v>496385147.39999998</v>
      </c>
      <c r="T34" s="89"/>
      <c r="U34" s="89"/>
      <c r="V34" s="89"/>
      <c r="W34" s="89"/>
      <c r="X34" s="84">
        <f t="shared" si="6"/>
        <v>887445183.3599999</v>
      </c>
      <c r="Y34" s="84">
        <f t="shared" si="3"/>
        <v>3581657893.1799994</v>
      </c>
      <c r="Z34" s="84"/>
      <c r="AA34" s="84"/>
      <c r="AB34" s="89">
        <f t="shared" si="4"/>
        <v>3212280078.6200008</v>
      </c>
      <c r="AC34" s="129">
        <f t="shared" si="7"/>
        <v>0.52718436760044007</v>
      </c>
    </row>
    <row r="35" spans="1:29" s="75" customFormat="1" ht="21" customHeight="1" x14ac:dyDescent="0.2">
      <c r="A35" s="214" t="s">
        <v>111</v>
      </c>
      <c r="B35" s="211" t="s">
        <v>112</v>
      </c>
      <c r="C35" s="212">
        <v>1879411385</v>
      </c>
      <c r="D35" s="89"/>
      <c r="E35" s="89"/>
      <c r="F35" s="89"/>
      <c r="G35" s="89"/>
      <c r="H35" s="89"/>
      <c r="I35" s="89"/>
      <c r="J35" s="84">
        <f t="shared" si="5"/>
        <v>1879411385</v>
      </c>
      <c r="K35" s="89"/>
      <c r="L35" s="89"/>
      <c r="M35" s="89">
        <v>469852845</v>
      </c>
      <c r="N35" s="89">
        <v>156617615</v>
      </c>
      <c r="O35" s="89">
        <v>156617615</v>
      </c>
      <c r="P35" s="89">
        <v>156617615</v>
      </c>
      <c r="Q35" s="84">
        <f t="shared" si="2"/>
        <v>939705690</v>
      </c>
      <c r="R35" s="89">
        <v>156617615</v>
      </c>
      <c r="S35" s="89">
        <v>156617615</v>
      </c>
      <c r="T35" s="89"/>
      <c r="U35" s="89"/>
      <c r="V35" s="89"/>
      <c r="W35" s="89"/>
      <c r="X35" s="84">
        <f t="shared" si="6"/>
        <v>313235230</v>
      </c>
      <c r="Y35" s="84">
        <f t="shared" si="3"/>
        <v>1252940920</v>
      </c>
      <c r="Z35" s="84"/>
      <c r="AA35" s="84"/>
      <c r="AB35" s="89">
        <f t="shared" si="4"/>
        <v>626470465</v>
      </c>
      <c r="AC35" s="129">
        <f t="shared" si="7"/>
        <v>0.6666666648930617</v>
      </c>
    </row>
    <row r="36" spans="1:29" s="82" customFormat="1" ht="21" customHeight="1" x14ac:dyDescent="0.2">
      <c r="A36" s="214" t="s">
        <v>113</v>
      </c>
      <c r="B36" s="211" t="s">
        <v>114</v>
      </c>
      <c r="C36" s="212">
        <v>22400000000</v>
      </c>
      <c r="D36" s="84">
        <v>2950780263.21</v>
      </c>
      <c r="E36" s="89"/>
      <c r="F36" s="128"/>
      <c r="G36" s="89"/>
      <c r="H36" s="84"/>
      <c r="I36" s="84"/>
      <c r="J36" s="84">
        <f t="shared" si="5"/>
        <v>25350780263.209999</v>
      </c>
      <c r="K36" s="84"/>
      <c r="L36" s="84"/>
      <c r="M36" s="84">
        <v>6893570108.3299999</v>
      </c>
      <c r="N36" s="89"/>
      <c r="O36" s="84">
        <v>2850036198.8000002</v>
      </c>
      <c r="P36" s="84">
        <v>1454091362.0799999</v>
      </c>
      <c r="Q36" s="84">
        <f t="shared" si="2"/>
        <v>11197697669.210001</v>
      </c>
      <c r="R36" s="84">
        <v>1457952290.48</v>
      </c>
      <c r="S36" s="84"/>
      <c r="T36" s="84"/>
      <c r="U36" s="84"/>
      <c r="V36" s="84"/>
      <c r="W36" s="84"/>
      <c r="X36" s="84">
        <f t="shared" si="6"/>
        <v>1457952290.48</v>
      </c>
      <c r="Y36" s="84">
        <f t="shared" si="3"/>
        <v>12655649959.690001</v>
      </c>
      <c r="Z36" s="89">
        <v>1943898933.2</v>
      </c>
      <c r="AA36" s="84"/>
      <c r="AB36" s="89">
        <f t="shared" si="4"/>
        <v>10751231370.319998</v>
      </c>
      <c r="AC36" s="129">
        <f t="shared" si="7"/>
        <v>0.57590136245539603</v>
      </c>
    </row>
    <row r="37" spans="1:29" s="82" customFormat="1" ht="27.75" customHeight="1" x14ac:dyDescent="0.2">
      <c r="A37" s="214" t="s">
        <v>130</v>
      </c>
      <c r="B37" s="211" t="s">
        <v>131</v>
      </c>
      <c r="C37" s="212"/>
      <c r="D37" s="84">
        <v>774966174.57000005</v>
      </c>
      <c r="E37" s="89"/>
      <c r="F37" s="128"/>
      <c r="G37" s="89"/>
      <c r="H37" s="84"/>
      <c r="I37" s="84"/>
      <c r="J37" s="84">
        <f t="shared" si="5"/>
        <v>774966174.57000005</v>
      </c>
      <c r="K37" s="84"/>
      <c r="L37" s="84"/>
      <c r="M37" s="84">
        <v>70383998</v>
      </c>
      <c r="N37" s="89"/>
      <c r="O37" s="84">
        <v>123240400</v>
      </c>
      <c r="P37" s="84">
        <v>30000000</v>
      </c>
      <c r="Q37" s="84">
        <f t="shared" si="2"/>
        <v>223624398</v>
      </c>
      <c r="R37" s="84">
        <v>184407300</v>
      </c>
      <c r="S37" s="84"/>
      <c r="T37" s="84"/>
      <c r="U37" s="84"/>
      <c r="V37" s="84"/>
      <c r="W37" s="84"/>
      <c r="X37" s="84">
        <f t="shared" ref="X37:X38" si="9">SUM(R37:W37)</f>
        <v>184407300</v>
      </c>
      <c r="Y37" s="84">
        <f t="shared" si="3"/>
        <v>408031698</v>
      </c>
      <c r="Z37" s="89"/>
      <c r="AA37" s="84"/>
      <c r="AB37" s="89">
        <f t="shared" si="4"/>
        <v>366934476.57000005</v>
      </c>
      <c r="AC37" s="129">
        <f t="shared" si="7"/>
        <v>0.5265154936941624</v>
      </c>
    </row>
    <row r="38" spans="1:29" s="82" customFormat="1" ht="27" customHeight="1" x14ac:dyDescent="0.2">
      <c r="A38" s="214" t="s">
        <v>132</v>
      </c>
      <c r="B38" s="211" t="s">
        <v>133</v>
      </c>
      <c r="C38" s="212"/>
      <c r="D38" s="84">
        <v>1675144665.4400001</v>
      </c>
      <c r="E38" s="89"/>
      <c r="F38" s="128"/>
      <c r="G38" s="89"/>
      <c r="H38" s="84"/>
      <c r="I38" s="84"/>
      <c r="J38" s="84">
        <f t="shared" si="5"/>
        <v>1675144665.4400001</v>
      </c>
      <c r="K38" s="84"/>
      <c r="L38" s="84"/>
      <c r="M38" s="84"/>
      <c r="N38" s="89"/>
      <c r="O38" s="84"/>
      <c r="P38" s="84"/>
      <c r="Q38" s="84">
        <f t="shared" si="2"/>
        <v>0</v>
      </c>
      <c r="R38" s="84">
        <v>208307107</v>
      </c>
      <c r="S38" s="84"/>
      <c r="T38" s="84"/>
      <c r="U38" s="84"/>
      <c r="V38" s="84"/>
      <c r="W38" s="84"/>
      <c r="X38" s="84">
        <f t="shared" si="9"/>
        <v>208307107</v>
      </c>
      <c r="Y38" s="84">
        <f t="shared" si="3"/>
        <v>208307107</v>
      </c>
      <c r="Z38" s="89">
        <v>176954105</v>
      </c>
      <c r="AA38" s="84"/>
      <c r="AB38" s="89">
        <f t="shared" si="4"/>
        <v>1289883453.4400001</v>
      </c>
      <c r="AC38" s="129">
        <f t="shared" si="7"/>
        <v>0.22998683036059203</v>
      </c>
    </row>
    <row r="39" spans="1:29" s="82" customFormat="1" ht="25.5" x14ac:dyDescent="0.2">
      <c r="A39" s="214" t="s">
        <v>115</v>
      </c>
      <c r="B39" s="211" t="s">
        <v>116</v>
      </c>
      <c r="C39" s="212">
        <v>520000000</v>
      </c>
      <c r="D39" s="89">
        <v>2015299009.24</v>
      </c>
      <c r="E39" s="89"/>
      <c r="F39" s="89"/>
      <c r="G39" s="89"/>
      <c r="H39" s="84"/>
      <c r="I39" s="84"/>
      <c r="J39" s="84">
        <f t="shared" si="5"/>
        <v>2535299009.2399998</v>
      </c>
      <c r="K39" s="84"/>
      <c r="L39" s="84">
        <v>7047275</v>
      </c>
      <c r="M39" s="84">
        <v>14271720</v>
      </c>
      <c r="N39" s="84">
        <v>3688585</v>
      </c>
      <c r="O39" s="84">
        <v>33201615</v>
      </c>
      <c r="P39" s="84"/>
      <c r="Q39" s="84">
        <f t="shared" si="2"/>
        <v>58209195</v>
      </c>
      <c r="R39" s="84">
        <v>113045181</v>
      </c>
      <c r="S39" s="84">
        <v>96417000</v>
      </c>
      <c r="T39" s="84"/>
      <c r="U39" s="84"/>
      <c r="V39" s="84"/>
      <c r="W39" s="84"/>
      <c r="X39" s="84">
        <f t="shared" si="6"/>
        <v>209462181</v>
      </c>
      <c r="Y39" s="84">
        <f t="shared" si="3"/>
        <v>267671376</v>
      </c>
      <c r="Z39" s="89"/>
      <c r="AA39" s="84"/>
      <c r="AB39" s="89">
        <f t="shared" si="4"/>
        <v>2267627633.2399998</v>
      </c>
      <c r="AC39" s="129">
        <f t="shared" si="7"/>
        <v>0.10557783323563052</v>
      </c>
    </row>
    <row r="40" spans="1:29" s="82" customFormat="1" ht="20.25" customHeight="1" x14ac:dyDescent="0.2">
      <c r="A40" s="91"/>
      <c r="B40" s="92" t="s">
        <v>24</v>
      </c>
      <c r="C40" s="93">
        <f>C10+C12+C14</f>
        <v>283742209185.59998</v>
      </c>
      <c r="D40" s="93">
        <f t="shared" ref="D40:AB40" si="10">D10+D12+D14</f>
        <v>51002265428.650002</v>
      </c>
      <c r="E40" s="93">
        <f t="shared" si="10"/>
        <v>32000000</v>
      </c>
      <c r="F40" s="93">
        <f t="shared" si="10"/>
        <v>5609986204</v>
      </c>
      <c r="G40" s="93">
        <f t="shared" si="10"/>
        <v>18080386204</v>
      </c>
      <c r="H40" s="93">
        <f t="shared" si="10"/>
        <v>0</v>
      </c>
      <c r="I40" s="93">
        <f t="shared" si="10"/>
        <v>0</v>
      </c>
      <c r="J40" s="93">
        <f t="shared" si="10"/>
        <v>322242074614.25</v>
      </c>
      <c r="K40" s="93">
        <f t="shared" si="10"/>
        <v>8319743835</v>
      </c>
      <c r="L40" s="93">
        <f t="shared" si="10"/>
        <v>9261702936</v>
      </c>
      <c r="M40" s="93">
        <f t="shared" si="10"/>
        <v>38293017197.139999</v>
      </c>
      <c r="N40" s="93">
        <f t="shared" si="10"/>
        <v>17070413864.300001</v>
      </c>
      <c r="O40" s="93">
        <f t="shared" si="10"/>
        <v>25221896254.239998</v>
      </c>
      <c r="P40" s="93">
        <f t="shared" si="10"/>
        <v>22211005072.239998</v>
      </c>
      <c r="Q40" s="93">
        <f>SUM(K40:P40)</f>
        <v>120377779158.91998</v>
      </c>
      <c r="R40" s="93">
        <f t="shared" si="10"/>
        <v>19348895281</v>
      </c>
      <c r="S40" s="93">
        <f t="shared" si="10"/>
        <v>27847333650.800003</v>
      </c>
      <c r="T40" s="93">
        <f t="shared" si="10"/>
        <v>0</v>
      </c>
      <c r="U40" s="93">
        <f t="shared" si="10"/>
        <v>0</v>
      </c>
      <c r="V40" s="93">
        <f t="shared" si="10"/>
        <v>0</v>
      </c>
      <c r="W40" s="93">
        <f t="shared" si="10"/>
        <v>0</v>
      </c>
      <c r="X40" s="93">
        <f t="shared" si="10"/>
        <v>47196228931.800003</v>
      </c>
      <c r="Y40" s="93">
        <f>Y10+Y12+Y14</f>
        <v>167574008090.71997</v>
      </c>
      <c r="Z40" s="93">
        <f t="shared" si="10"/>
        <v>20203752210.799999</v>
      </c>
      <c r="AA40" s="93">
        <f t="shared" si="10"/>
        <v>0</v>
      </c>
      <c r="AB40" s="93">
        <f t="shared" si="10"/>
        <v>134464314312.73001</v>
      </c>
      <c r="AC40" s="94">
        <f t="shared" si="7"/>
        <v>0.58272266440161558</v>
      </c>
    </row>
    <row r="41" spans="1:29" s="130" customFormat="1" ht="15" x14ac:dyDescent="0.2">
      <c r="A41" s="214" t="s">
        <v>119</v>
      </c>
      <c r="B41" s="136" t="s">
        <v>35</v>
      </c>
      <c r="C41" s="128">
        <v>39000507197</v>
      </c>
      <c r="D41" s="128">
        <v>4118386036.0700002</v>
      </c>
      <c r="E41" s="89">
        <v>0</v>
      </c>
      <c r="F41" s="89">
        <v>0</v>
      </c>
      <c r="G41" s="89">
        <v>0</v>
      </c>
      <c r="H41" s="83"/>
      <c r="I41" s="83"/>
      <c r="J41" s="84">
        <f t="shared" si="5"/>
        <v>43118893233.07</v>
      </c>
      <c r="K41" s="89">
        <v>3361524332.29</v>
      </c>
      <c r="L41" s="89">
        <v>2544154862.8600001</v>
      </c>
      <c r="M41" s="89">
        <v>4379273324.7200003</v>
      </c>
      <c r="N41" s="84">
        <v>4294625556.8400002</v>
      </c>
      <c r="O41" s="89">
        <v>1868074844.8900001</v>
      </c>
      <c r="P41" s="89">
        <v>1940443154.9200001</v>
      </c>
      <c r="Q41" s="84">
        <f t="shared" si="2"/>
        <v>18388096076.519997</v>
      </c>
      <c r="R41" s="89">
        <v>3769486448.1300001</v>
      </c>
      <c r="S41" s="89">
        <v>516484036</v>
      </c>
      <c r="T41" s="89"/>
      <c r="U41" s="89"/>
      <c r="V41" s="89"/>
      <c r="W41" s="89"/>
      <c r="X41" s="84">
        <f t="shared" si="6"/>
        <v>4285970484.1300001</v>
      </c>
      <c r="Y41" s="84">
        <f t="shared" si="3"/>
        <v>22674066560.649998</v>
      </c>
      <c r="Z41" s="89">
        <v>312396480.04000002</v>
      </c>
      <c r="AA41" s="84"/>
      <c r="AB41" s="89">
        <f t="shared" si="4"/>
        <v>20132430192.380001</v>
      </c>
      <c r="AC41" s="129">
        <f t="shared" si="7"/>
        <v>0.53309492236828915</v>
      </c>
    </row>
    <row r="42" spans="1:29" s="130" customFormat="1" ht="18.95" customHeight="1" x14ac:dyDescent="0.2">
      <c r="A42" s="214" t="s">
        <v>120</v>
      </c>
      <c r="B42" s="136" t="s">
        <v>121</v>
      </c>
      <c r="C42" s="128">
        <v>22600000000</v>
      </c>
      <c r="D42" s="89">
        <v>1699546819.98</v>
      </c>
      <c r="E42" s="89">
        <v>0</v>
      </c>
      <c r="F42" s="89">
        <v>0</v>
      </c>
      <c r="G42" s="89">
        <v>0</v>
      </c>
      <c r="H42" s="83"/>
      <c r="I42" s="83"/>
      <c r="J42" s="84">
        <f t="shared" si="5"/>
        <v>24299546819.98</v>
      </c>
      <c r="K42" s="89">
        <v>0</v>
      </c>
      <c r="L42" s="89">
        <v>779135000</v>
      </c>
      <c r="M42" s="89">
        <v>0</v>
      </c>
      <c r="N42" s="89">
        <v>0</v>
      </c>
      <c r="O42" s="89">
        <v>0</v>
      </c>
      <c r="P42" s="89">
        <v>0</v>
      </c>
      <c r="Q42" s="84">
        <f t="shared" si="2"/>
        <v>779135000</v>
      </c>
      <c r="R42" s="89">
        <v>0</v>
      </c>
      <c r="S42" s="89">
        <v>1984632000</v>
      </c>
      <c r="T42" s="89"/>
      <c r="U42" s="89"/>
      <c r="V42" s="89"/>
      <c r="W42" s="89"/>
      <c r="X42" s="84">
        <f t="shared" si="6"/>
        <v>1984632000</v>
      </c>
      <c r="Y42" s="84">
        <f t="shared" si="3"/>
        <v>2763767000</v>
      </c>
      <c r="Z42" s="84">
        <v>0</v>
      </c>
      <c r="AA42" s="84"/>
      <c r="AB42" s="89">
        <f t="shared" si="4"/>
        <v>21535779819.98</v>
      </c>
      <c r="AC42" s="129">
        <f t="shared" si="7"/>
        <v>0.11373738862189509</v>
      </c>
    </row>
    <row r="43" spans="1:29" s="130" customFormat="1" ht="18.95" customHeight="1" x14ac:dyDescent="0.2">
      <c r="A43" s="214" t="s">
        <v>122</v>
      </c>
      <c r="B43" s="136" t="s">
        <v>123</v>
      </c>
      <c r="C43" s="128">
        <v>13056661376.67</v>
      </c>
      <c r="D43" s="89">
        <v>1772327861.6199999</v>
      </c>
      <c r="E43" s="128">
        <v>0</v>
      </c>
      <c r="F43" s="89">
        <v>0</v>
      </c>
      <c r="G43" s="89">
        <v>0</v>
      </c>
      <c r="H43" s="83"/>
      <c r="I43" s="83"/>
      <c r="J43" s="84">
        <f t="shared" si="5"/>
        <v>14828989238.290001</v>
      </c>
      <c r="K43" s="89">
        <v>116278024.83</v>
      </c>
      <c r="L43" s="89"/>
      <c r="M43" s="89">
        <v>94935014</v>
      </c>
      <c r="N43" s="89">
        <v>305191406</v>
      </c>
      <c r="O43" s="89">
        <v>984687076</v>
      </c>
      <c r="P43" s="89">
        <v>155155099.5</v>
      </c>
      <c r="Q43" s="84">
        <f t="shared" si="2"/>
        <v>1656246620.3299999</v>
      </c>
      <c r="R43" s="89">
        <v>241636336</v>
      </c>
      <c r="S43" s="89">
        <v>0</v>
      </c>
      <c r="T43" s="89"/>
      <c r="U43" s="89"/>
      <c r="V43" s="89"/>
      <c r="W43" s="89"/>
      <c r="X43" s="84">
        <f t="shared" si="6"/>
        <v>241636336</v>
      </c>
      <c r="Y43" s="84">
        <f t="shared" si="3"/>
        <v>1897882956.3299999</v>
      </c>
      <c r="Z43" s="84">
        <v>2194863439.0300002</v>
      </c>
      <c r="AA43" s="84"/>
      <c r="AB43" s="89">
        <f t="shared" si="4"/>
        <v>10736242842.93</v>
      </c>
      <c r="AC43" s="129">
        <f t="shared" si="7"/>
        <v>0.27599631570249583</v>
      </c>
    </row>
    <row r="44" spans="1:29" s="130" customFormat="1" ht="18.95" customHeight="1" x14ac:dyDescent="0.2">
      <c r="A44" s="214" t="s">
        <v>124</v>
      </c>
      <c r="B44" s="136" t="s">
        <v>54</v>
      </c>
      <c r="C44" s="128">
        <v>9200000000</v>
      </c>
      <c r="D44" s="89">
        <v>0</v>
      </c>
      <c r="E44" s="128">
        <v>0</v>
      </c>
      <c r="F44" s="89">
        <v>0</v>
      </c>
      <c r="G44" s="89">
        <v>0</v>
      </c>
      <c r="H44" s="83"/>
      <c r="I44" s="83"/>
      <c r="J44" s="84">
        <f t="shared" si="5"/>
        <v>9200000000</v>
      </c>
      <c r="K44" s="89"/>
      <c r="L44" s="89">
        <v>69454505.879999995</v>
      </c>
      <c r="M44" s="89">
        <v>119742236.98</v>
      </c>
      <c r="N44" s="89">
        <v>210396016</v>
      </c>
      <c r="O44" s="89">
        <v>13676982</v>
      </c>
      <c r="P44" s="89">
        <v>157914284</v>
      </c>
      <c r="Q44" s="84">
        <f t="shared" si="2"/>
        <v>571184024.86000001</v>
      </c>
      <c r="R44" s="89">
        <v>2500000</v>
      </c>
      <c r="S44" s="89">
        <v>2500000</v>
      </c>
      <c r="T44" s="89"/>
      <c r="U44" s="89"/>
      <c r="V44" s="89"/>
      <c r="W44" s="89"/>
      <c r="X44" s="84">
        <f t="shared" si="6"/>
        <v>5000000</v>
      </c>
      <c r="Y44" s="84">
        <f t="shared" si="3"/>
        <v>576184024.86000001</v>
      </c>
      <c r="Z44" s="84">
        <v>3649753239.8400002</v>
      </c>
      <c r="AA44" s="84"/>
      <c r="AB44" s="89">
        <f t="shared" si="4"/>
        <v>4974062735.2999992</v>
      </c>
      <c r="AC44" s="129">
        <f t="shared" si="7"/>
        <v>0.45934100703260872</v>
      </c>
    </row>
    <row r="45" spans="1:29" s="130" customFormat="1" ht="17.25" customHeight="1" thickBot="1" x14ac:dyDescent="0.25">
      <c r="A45" s="180" t="s">
        <v>117</v>
      </c>
      <c r="B45" s="215" t="s">
        <v>118</v>
      </c>
      <c r="C45" s="216">
        <v>335492257864.72998</v>
      </c>
      <c r="D45" s="216">
        <v>312736541742.85999</v>
      </c>
      <c r="E45" s="216">
        <v>800160993.75999999</v>
      </c>
      <c r="F45" s="216">
        <v>61754935997.129997</v>
      </c>
      <c r="G45" s="217">
        <v>50684535997.129997</v>
      </c>
      <c r="H45" s="218"/>
      <c r="I45" s="218"/>
      <c r="J45" s="184">
        <f t="shared" si="5"/>
        <v>658499038613.82996</v>
      </c>
      <c r="K45" s="201">
        <v>1592169562</v>
      </c>
      <c r="L45" s="201">
        <v>1429151614</v>
      </c>
      <c r="M45" s="201">
        <v>7654466382.8199997</v>
      </c>
      <c r="N45" s="201">
        <v>21387882493.259998</v>
      </c>
      <c r="O45" s="201">
        <v>39137122198.940002</v>
      </c>
      <c r="P45" s="201">
        <v>27216204329.700001</v>
      </c>
      <c r="Q45" s="184">
        <f t="shared" si="2"/>
        <v>98416996580.720001</v>
      </c>
      <c r="R45" s="201">
        <v>12544978241.01</v>
      </c>
      <c r="S45" s="201">
        <v>29917059298.639999</v>
      </c>
      <c r="T45" s="201"/>
      <c r="U45" s="201"/>
      <c r="V45" s="201"/>
      <c r="W45" s="201"/>
      <c r="X45" s="184">
        <f t="shared" si="6"/>
        <v>42462037539.650002</v>
      </c>
      <c r="Y45" s="184">
        <f t="shared" si="3"/>
        <v>140879034120.37</v>
      </c>
      <c r="Z45" s="184">
        <v>243772838534.92999</v>
      </c>
      <c r="AA45" s="184">
        <v>455507651.30000001</v>
      </c>
      <c r="AB45" s="201">
        <f t="shared" si="4"/>
        <v>273391658307.22998</v>
      </c>
      <c r="AC45" s="219">
        <f t="shared" si="7"/>
        <v>0.58413429648281556</v>
      </c>
    </row>
    <row r="46" spans="1:29" s="82" customFormat="1" ht="18" customHeight="1" thickBot="1" x14ac:dyDescent="0.25">
      <c r="A46" s="204"/>
      <c r="B46" s="204" t="s">
        <v>13</v>
      </c>
      <c r="C46" s="171">
        <f t="shared" ref="C46:AB46" si="11">SUM(C40:C45)</f>
        <v>703091635624</v>
      </c>
      <c r="D46" s="171">
        <f t="shared" si="11"/>
        <v>371329067889.17999</v>
      </c>
      <c r="E46" s="171">
        <f t="shared" si="11"/>
        <v>832160993.75999999</v>
      </c>
      <c r="F46" s="171">
        <f t="shared" si="11"/>
        <v>67364922201.129997</v>
      </c>
      <c r="G46" s="171">
        <f t="shared" si="11"/>
        <v>68764922201.130005</v>
      </c>
      <c r="H46" s="171">
        <f t="shared" si="11"/>
        <v>0</v>
      </c>
      <c r="I46" s="171">
        <f t="shared" si="11"/>
        <v>0</v>
      </c>
      <c r="J46" s="205">
        <f t="shared" si="11"/>
        <v>1072188542519.4199</v>
      </c>
      <c r="K46" s="206">
        <f t="shared" si="11"/>
        <v>13389715754.120001</v>
      </c>
      <c r="L46" s="171">
        <f t="shared" si="11"/>
        <v>14083598918.74</v>
      </c>
      <c r="M46" s="171">
        <f t="shared" si="11"/>
        <v>50541434155.660004</v>
      </c>
      <c r="N46" s="171">
        <f t="shared" si="11"/>
        <v>43268509336.399994</v>
      </c>
      <c r="O46" s="171">
        <f t="shared" si="11"/>
        <v>67225457356.07</v>
      </c>
      <c r="P46" s="171">
        <f t="shared" si="11"/>
        <v>51680721940.360001</v>
      </c>
      <c r="Q46" s="171">
        <f t="shared" si="11"/>
        <v>240189437461.34995</v>
      </c>
      <c r="R46" s="171">
        <f t="shared" si="11"/>
        <v>35907496306.139999</v>
      </c>
      <c r="S46" s="171">
        <f t="shared" si="11"/>
        <v>60268008985.440002</v>
      </c>
      <c r="T46" s="171">
        <f t="shared" si="11"/>
        <v>0</v>
      </c>
      <c r="U46" s="171">
        <f t="shared" si="11"/>
        <v>0</v>
      </c>
      <c r="V46" s="171">
        <f t="shared" si="11"/>
        <v>0</v>
      </c>
      <c r="W46" s="171">
        <f t="shared" si="11"/>
        <v>0</v>
      </c>
      <c r="X46" s="171">
        <f t="shared" si="11"/>
        <v>96175505291.580002</v>
      </c>
      <c r="Y46" s="171">
        <f t="shared" si="11"/>
        <v>336364942752.92993</v>
      </c>
      <c r="Z46" s="205">
        <f t="shared" si="11"/>
        <v>270133603904.63998</v>
      </c>
      <c r="AA46" s="207">
        <f t="shared" si="11"/>
        <v>455507651.30000001</v>
      </c>
      <c r="AB46" s="206">
        <f t="shared" si="11"/>
        <v>465234488210.54999</v>
      </c>
      <c r="AC46" s="208">
        <f t="shared" si="7"/>
        <v>0.56566408108822408</v>
      </c>
    </row>
    <row r="47" spans="1:29" s="100" customFormat="1" ht="9" customHeight="1" thickBot="1" x14ac:dyDescent="0.25">
      <c r="A47" s="96"/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</row>
    <row r="48" spans="1:29" s="75" customFormat="1" ht="21" customHeight="1" thickBot="1" x14ac:dyDescent="0.25">
      <c r="A48" s="101"/>
      <c r="B48" s="102" t="s">
        <v>31</v>
      </c>
      <c r="C48" s="74">
        <f>+C46</f>
        <v>703091635624</v>
      </c>
      <c r="D48" s="74">
        <f t="shared" ref="D48:AB48" si="12">+D46</f>
        <v>371329067889.17999</v>
      </c>
      <c r="E48" s="74">
        <f t="shared" si="12"/>
        <v>832160993.75999999</v>
      </c>
      <c r="F48" s="74">
        <f t="shared" si="12"/>
        <v>67364922201.129997</v>
      </c>
      <c r="G48" s="74">
        <f t="shared" si="12"/>
        <v>68764922201.130005</v>
      </c>
      <c r="H48" s="74">
        <f t="shared" si="12"/>
        <v>0</v>
      </c>
      <c r="I48" s="74">
        <f t="shared" si="12"/>
        <v>0</v>
      </c>
      <c r="J48" s="74">
        <f t="shared" si="12"/>
        <v>1072188542519.4199</v>
      </c>
      <c r="K48" s="74">
        <f t="shared" si="12"/>
        <v>13389715754.120001</v>
      </c>
      <c r="L48" s="74">
        <f t="shared" si="12"/>
        <v>14083598918.74</v>
      </c>
      <c r="M48" s="74">
        <f t="shared" si="12"/>
        <v>50541434155.660004</v>
      </c>
      <c r="N48" s="74">
        <f t="shared" si="12"/>
        <v>43268509336.399994</v>
      </c>
      <c r="O48" s="74">
        <f t="shared" si="12"/>
        <v>67225457356.07</v>
      </c>
      <c r="P48" s="74">
        <f t="shared" si="12"/>
        <v>51680721940.360001</v>
      </c>
      <c r="Q48" s="74">
        <f t="shared" si="12"/>
        <v>240189437461.34995</v>
      </c>
      <c r="R48" s="74">
        <f t="shared" si="12"/>
        <v>35907496306.139999</v>
      </c>
      <c r="S48" s="74">
        <f t="shared" si="12"/>
        <v>60268008985.440002</v>
      </c>
      <c r="T48" s="74">
        <f t="shared" si="12"/>
        <v>0</v>
      </c>
      <c r="U48" s="74">
        <f t="shared" si="12"/>
        <v>0</v>
      </c>
      <c r="V48" s="74">
        <f t="shared" si="12"/>
        <v>0</v>
      </c>
      <c r="W48" s="74">
        <f t="shared" si="12"/>
        <v>0</v>
      </c>
      <c r="X48" s="74">
        <f t="shared" si="12"/>
        <v>96175505291.580002</v>
      </c>
      <c r="Y48" s="74">
        <f t="shared" si="12"/>
        <v>336364942752.92993</v>
      </c>
      <c r="Z48" s="74">
        <f t="shared" si="12"/>
        <v>270133603904.63998</v>
      </c>
      <c r="AA48" s="74">
        <f t="shared" si="12"/>
        <v>455507651.30000001</v>
      </c>
      <c r="AB48" s="74">
        <f t="shared" si="12"/>
        <v>465234488210.54999</v>
      </c>
      <c r="AC48" s="103">
        <f>+(Y48+Z48)/J48</f>
        <v>0.56566408108822408</v>
      </c>
    </row>
    <row r="49" spans="1:29" s="104" customFormat="1" ht="15" x14ac:dyDescent="0.2">
      <c r="A49" s="220"/>
      <c r="B49" s="220"/>
      <c r="C49" s="138"/>
      <c r="D49" s="138"/>
      <c r="E49" s="221"/>
      <c r="F49" s="138"/>
      <c r="G49" s="138"/>
      <c r="I49" s="138"/>
      <c r="J49" s="222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223"/>
    </row>
    <row r="50" spans="1:29" s="228" customFormat="1" ht="21.75" customHeight="1" thickBot="1" x14ac:dyDescent="0.25">
      <c r="A50" s="224"/>
      <c r="B50" s="225" t="s">
        <v>15</v>
      </c>
      <c r="C50" s="226"/>
      <c r="D50" s="226"/>
      <c r="E50" s="226"/>
      <c r="F50" s="226"/>
      <c r="G50" s="226"/>
      <c r="H50" s="226"/>
      <c r="I50" s="226"/>
      <c r="J50" s="227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7"/>
      <c r="Z50" s="226"/>
      <c r="AA50" s="226"/>
      <c r="AB50" s="227"/>
      <c r="AC50" s="223"/>
    </row>
    <row r="51" spans="1:29" s="82" customFormat="1" ht="22.5" customHeight="1" x14ac:dyDescent="0.2">
      <c r="A51" s="229" t="s">
        <v>67</v>
      </c>
      <c r="B51" s="230" t="s">
        <v>68</v>
      </c>
      <c r="C51" s="231">
        <v>11671315667.360001</v>
      </c>
      <c r="D51" s="64">
        <v>1143149999.99</v>
      </c>
      <c r="E51" s="64">
        <v>0</v>
      </c>
      <c r="F51" s="64">
        <v>324900000</v>
      </c>
      <c r="G51" s="80">
        <v>671900000</v>
      </c>
      <c r="H51" s="64"/>
      <c r="I51" s="64"/>
      <c r="J51" s="232">
        <f t="shared" ref="J51:J55" si="13">+C51+D51-E51+F51-G51</f>
        <v>12467465667.35</v>
      </c>
      <c r="K51" s="64">
        <v>845933127</v>
      </c>
      <c r="L51" s="64">
        <v>1361736567</v>
      </c>
      <c r="M51" s="64">
        <v>751430730</v>
      </c>
      <c r="N51" s="64">
        <v>750071160</v>
      </c>
      <c r="O51" s="64">
        <v>773118996</v>
      </c>
      <c r="P51" s="64">
        <v>1063641904</v>
      </c>
      <c r="Q51" s="232">
        <f t="shared" ref="Q51:Q55" si="14">SUM(K51:P51)</f>
        <v>5545932484</v>
      </c>
      <c r="R51" s="64">
        <v>1008208297</v>
      </c>
      <c r="S51" s="64">
        <v>1017602889</v>
      </c>
      <c r="T51" s="64"/>
      <c r="U51" s="64"/>
      <c r="V51" s="64"/>
      <c r="W51" s="64"/>
      <c r="X51" s="232">
        <f t="shared" ref="X51:X55" si="15">SUM(R51:W51)</f>
        <v>2025811186</v>
      </c>
      <c r="Y51" s="232">
        <f t="shared" ref="Y51:Y55" si="16">+Q51+X51</f>
        <v>7571743670</v>
      </c>
      <c r="Z51" s="64">
        <v>917666729</v>
      </c>
      <c r="AA51" s="64"/>
      <c r="AB51" s="233">
        <f>+J51-Y51-Z51-AA51</f>
        <v>3978055268.3500004</v>
      </c>
      <c r="AC51" s="234">
        <f t="shared" ref="AC51:AC56" si="17">+(Y51+Z51)/J51</f>
        <v>0.68092510743640577</v>
      </c>
    </row>
    <row r="52" spans="1:29" s="82" customFormat="1" ht="21.75" customHeight="1" x14ac:dyDescent="0.2">
      <c r="A52" s="214" t="s">
        <v>69</v>
      </c>
      <c r="B52" s="211" t="s">
        <v>70</v>
      </c>
      <c r="C52" s="212">
        <v>1052049529.05</v>
      </c>
      <c r="D52" s="85">
        <v>1116873266.9400001</v>
      </c>
      <c r="E52" s="73">
        <v>1103761</v>
      </c>
      <c r="F52" s="73">
        <v>629000000</v>
      </c>
      <c r="G52" s="85">
        <v>282000000</v>
      </c>
      <c r="H52" s="73"/>
      <c r="I52" s="73"/>
      <c r="J52" s="84">
        <f t="shared" si="13"/>
        <v>2514819034.9899998</v>
      </c>
      <c r="K52" s="73">
        <v>35872543</v>
      </c>
      <c r="L52" s="73">
        <v>21691235</v>
      </c>
      <c r="M52" s="73">
        <v>160490514</v>
      </c>
      <c r="N52" s="73">
        <v>85065520</v>
      </c>
      <c r="O52" s="73">
        <v>106377632.36</v>
      </c>
      <c r="P52" s="73">
        <v>114842100</v>
      </c>
      <c r="Q52" s="84">
        <f t="shared" si="14"/>
        <v>524339544.36000001</v>
      </c>
      <c r="R52" s="73">
        <v>59754457</v>
      </c>
      <c r="S52" s="73">
        <v>178246963.5</v>
      </c>
      <c r="T52" s="73"/>
      <c r="U52" s="73"/>
      <c r="V52" s="73"/>
      <c r="W52" s="73"/>
      <c r="X52" s="84">
        <f t="shared" si="15"/>
        <v>238001420.5</v>
      </c>
      <c r="Y52" s="84">
        <f t="shared" si="16"/>
        <v>762340964.86000001</v>
      </c>
      <c r="Z52" s="85">
        <v>1065010195.14</v>
      </c>
      <c r="AA52" s="85"/>
      <c r="AB52" s="89">
        <f t="shared" ref="AB52:AB55" si="18">+J52-Y52-Z52-AA52</f>
        <v>687467874.98999965</v>
      </c>
      <c r="AC52" s="90">
        <f t="shared" si="17"/>
        <v>0.7266332625032268</v>
      </c>
    </row>
    <row r="53" spans="1:29" s="95" customFormat="1" ht="22.5" customHeight="1" x14ac:dyDescent="0.2">
      <c r="A53" s="214" t="s">
        <v>71</v>
      </c>
      <c r="B53" s="211" t="s">
        <v>72</v>
      </c>
      <c r="C53" s="212">
        <v>1800933404.3</v>
      </c>
      <c r="D53" s="85">
        <v>112025096.78</v>
      </c>
      <c r="E53" s="73">
        <v>0</v>
      </c>
      <c r="F53" s="73">
        <v>0</v>
      </c>
      <c r="G53" s="85">
        <v>0</v>
      </c>
      <c r="H53" s="73"/>
      <c r="I53" s="73"/>
      <c r="J53" s="84">
        <f t="shared" si="13"/>
        <v>1912958501.0799999</v>
      </c>
      <c r="K53" s="73"/>
      <c r="L53" s="73">
        <v>42400000</v>
      </c>
      <c r="M53" s="73">
        <v>66533332</v>
      </c>
      <c r="N53" s="73">
        <v>49466666</v>
      </c>
      <c r="O53" s="73">
        <v>78539393</v>
      </c>
      <c r="P53" s="73">
        <v>321151378.55000001</v>
      </c>
      <c r="Q53" s="84">
        <f t="shared" si="14"/>
        <v>558090769.54999995</v>
      </c>
      <c r="R53" s="73">
        <v>7066666</v>
      </c>
      <c r="S53" s="73">
        <v>119157575</v>
      </c>
      <c r="T53" s="73"/>
      <c r="U53" s="73"/>
      <c r="V53" s="73"/>
      <c r="W53" s="73"/>
      <c r="X53" s="84">
        <f t="shared" si="15"/>
        <v>126224241</v>
      </c>
      <c r="Y53" s="84">
        <f t="shared" si="16"/>
        <v>684315010.54999995</v>
      </c>
      <c r="Z53" s="73">
        <v>317148778.85000002</v>
      </c>
      <c r="AA53" s="73"/>
      <c r="AB53" s="89">
        <f t="shared" si="18"/>
        <v>911494711.67999995</v>
      </c>
      <c r="AC53" s="90">
        <f t="shared" si="17"/>
        <v>0.52351568987753949</v>
      </c>
    </row>
    <row r="54" spans="1:29" s="95" customFormat="1" ht="23.25" customHeight="1" x14ac:dyDescent="0.2">
      <c r="A54" s="214" t="s">
        <v>126</v>
      </c>
      <c r="B54" s="211" t="s">
        <v>127</v>
      </c>
      <c r="C54" s="212">
        <v>737307154.82000005</v>
      </c>
      <c r="D54" s="85">
        <v>643968546.71000004</v>
      </c>
      <c r="E54" s="73">
        <v>0</v>
      </c>
      <c r="F54" s="73">
        <v>0</v>
      </c>
      <c r="G54" s="85">
        <v>0</v>
      </c>
      <c r="H54" s="73"/>
      <c r="I54" s="73"/>
      <c r="J54" s="84">
        <f t="shared" si="13"/>
        <v>1381275701.5300002</v>
      </c>
      <c r="K54" s="73">
        <v>0</v>
      </c>
      <c r="L54" s="73">
        <v>0</v>
      </c>
      <c r="M54" s="73"/>
      <c r="N54" s="73">
        <v>0</v>
      </c>
      <c r="O54" s="73"/>
      <c r="P54" s="73"/>
      <c r="Q54" s="84">
        <f t="shared" si="14"/>
        <v>0</v>
      </c>
      <c r="R54" s="73">
        <v>231064048</v>
      </c>
      <c r="S54" s="73">
        <v>0</v>
      </c>
      <c r="T54" s="73"/>
      <c r="U54" s="73"/>
      <c r="V54" s="73"/>
      <c r="W54" s="73"/>
      <c r="X54" s="84">
        <f t="shared" si="15"/>
        <v>231064048</v>
      </c>
      <c r="Y54" s="84">
        <f t="shared" si="16"/>
        <v>231064048</v>
      </c>
      <c r="Z54" s="73">
        <v>818401475.81999993</v>
      </c>
      <c r="AA54" s="73"/>
      <c r="AB54" s="89">
        <f t="shared" si="18"/>
        <v>331810177.71000028</v>
      </c>
      <c r="AC54" s="90">
        <f t="shared" si="17"/>
        <v>0.75977990683361507</v>
      </c>
    </row>
    <row r="55" spans="1:29" s="95" customFormat="1" ht="18.75" customHeight="1" thickBot="1" x14ac:dyDescent="0.25">
      <c r="A55" s="180" t="s">
        <v>117</v>
      </c>
      <c r="B55" s="215" t="s">
        <v>125</v>
      </c>
      <c r="C55" s="235">
        <v>89092889551.210007</v>
      </c>
      <c r="D55" s="187">
        <v>48985352867.739998</v>
      </c>
      <c r="E55" s="186">
        <v>35619684.32</v>
      </c>
      <c r="F55" s="186">
        <v>5129000000</v>
      </c>
      <c r="G55" s="187">
        <v>3729000000</v>
      </c>
      <c r="H55" s="186"/>
      <c r="I55" s="186"/>
      <c r="J55" s="184">
        <f t="shared" si="13"/>
        <v>139442622734.63</v>
      </c>
      <c r="K55" s="186">
        <v>502124483</v>
      </c>
      <c r="L55" s="186">
        <v>834000501</v>
      </c>
      <c r="M55" s="186">
        <v>7584873090</v>
      </c>
      <c r="N55" s="186">
        <v>4053423322</v>
      </c>
      <c r="O55" s="186">
        <v>4265729430</v>
      </c>
      <c r="P55" s="186">
        <v>2976545338.0700002</v>
      </c>
      <c r="Q55" s="184">
        <f t="shared" si="14"/>
        <v>20216696164.07</v>
      </c>
      <c r="R55" s="186">
        <v>3858575978.4899998</v>
      </c>
      <c r="S55" s="186">
        <v>6288858522.0799999</v>
      </c>
      <c r="T55" s="186"/>
      <c r="U55" s="186"/>
      <c r="V55" s="186"/>
      <c r="W55" s="186"/>
      <c r="X55" s="184">
        <f t="shared" si="15"/>
        <v>10147434500.57</v>
      </c>
      <c r="Y55" s="184">
        <f t="shared" si="16"/>
        <v>30364130664.639999</v>
      </c>
      <c r="Z55" s="186">
        <v>55379706158.360001</v>
      </c>
      <c r="AA55" s="186"/>
      <c r="AB55" s="201">
        <f t="shared" si="18"/>
        <v>53698785911.630005</v>
      </c>
      <c r="AC55" s="188">
        <f t="shared" si="17"/>
        <v>0.61490407410205628</v>
      </c>
    </row>
    <row r="56" spans="1:29" s="75" customFormat="1" ht="21.75" customHeight="1" thickBot="1" x14ac:dyDescent="0.25">
      <c r="A56" s="204"/>
      <c r="B56" s="204" t="s">
        <v>32</v>
      </c>
      <c r="C56" s="205">
        <f t="shared" ref="C56:AB56" si="19">SUM(C51:C55)</f>
        <v>104354495306.74001</v>
      </c>
      <c r="D56" s="205">
        <f t="shared" si="19"/>
        <v>52001369778.159996</v>
      </c>
      <c r="E56" s="205">
        <f t="shared" si="19"/>
        <v>36723445.32</v>
      </c>
      <c r="F56" s="205">
        <f t="shared" si="19"/>
        <v>6082900000</v>
      </c>
      <c r="G56" s="205">
        <f t="shared" si="19"/>
        <v>4682900000</v>
      </c>
      <c r="H56" s="205">
        <f t="shared" si="19"/>
        <v>0</v>
      </c>
      <c r="I56" s="205">
        <f t="shared" si="19"/>
        <v>0</v>
      </c>
      <c r="J56" s="205">
        <f t="shared" si="19"/>
        <v>157719141639.58002</v>
      </c>
      <c r="K56" s="205">
        <f t="shared" si="19"/>
        <v>1383930153</v>
      </c>
      <c r="L56" s="205">
        <f t="shared" si="19"/>
        <v>2259828303</v>
      </c>
      <c r="M56" s="205">
        <f t="shared" si="19"/>
        <v>8563327666</v>
      </c>
      <c r="N56" s="205">
        <f t="shared" si="19"/>
        <v>4938026668</v>
      </c>
      <c r="O56" s="205">
        <f t="shared" si="19"/>
        <v>5223765451.3599997</v>
      </c>
      <c r="P56" s="205">
        <f t="shared" si="19"/>
        <v>4476180720.6199999</v>
      </c>
      <c r="Q56" s="205">
        <f t="shared" si="19"/>
        <v>26845058961.98</v>
      </c>
      <c r="R56" s="205">
        <f t="shared" si="19"/>
        <v>5164669446.4899998</v>
      </c>
      <c r="S56" s="205">
        <f t="shared" si="19"/>
        <v>7603865949.5799999</v>
      </c>
      <c r="T56" s="205">
        <f t="shared" si="19"/>
        <v>0</v>
      </c>
      <c r="U56" s="205">
        <f t="shared" si="19"/>
        <v>0</v>
      </c>
      <c r="V56" s="205">
        <f t="shared" si="19"/>
        <v>0</v>
      </c>
      <c r="W56" s="205">
        <f t="shared" si="19"/>
        <v>0</v>
      </c>
      <c r="X56" s="205">
        <f t="shared" si="19"/>
        <v>12768535396.07</v>
      </c>
      <c r="Y56" s="205">
        <f t="shared" si="19"/>
        <v>39613594358.050003</v>
      </c>
      <c r="Z56" s="205">
        <f t="shared" si="19"/>
        <v>58497933337.169998</v>
      </c>
      <c r="AA56" s="205">
        <f t="shared" si="19"/>
        <v>0</v>
      </c>
      <c r="AB56" s="205">
        <f t="shared" si="19"/>
        <v>59607613944.360008</v>
      </c>
      <c r="AC56" s="172">
        <f t="shared" si="17"/>
        <v>0.62206480884498205</v>
      </c>
    </row>
    <row r="57" spans="1:29" s="67" customFormat="1" ht="12.75" customHeight="1" x14ac:dyDescent="0.15">
      <c r="A57" s="69"/>
      <c r="B57" s="70"/>
      <c r="C57" s="60"/>
      <c r="D57" s="60"/>
      <c r="E57" s="61"/>
      <c r="F57" s="62"/>
      <c r="G57" s="60"/>
      <c r="H57" s="60"/>
      <c r="I57" s="62"/>
      <c r="J57" s="202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2"/>
      <c r="V57" s="60"/>
      <c r="W57" s="60"/>
      <c r="X57" s="60"/>
      <c r="Y57" s="64"/>
      <c r="Z57" s="61"/>
      <c r="AA57" s="61"/>
      <c r="AB57" s="65"/>
      <c r="AC57" s="66"/>
    </row>
    <row r="58" spans="1:29" s="67" customFormat="1" ht="19.5" customHeight="1" x14ac:dyDescent="0.2">
      <c r="A58" s="152"/>
      <c r="B58" s="250" t="s">
        <v>134</v>
      </c>
      <c r="C58" s="250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9"/>
      <c r="V58" s="147"/>
      <c r="W58" s="147"/>
      <c r="X58" s="147"/>
      <c r="Y58" s="108"/>
      <c r="Z58" s="148"/>
      <c r="AA58" s="148"/>
      <c r="AB58" s="150"/>
      <c r="AC58" s="151"/>
    </row>
    <row r="59" spans="1:29" s="67" customFormat="1" ht="24.75" customHeight="1" thickBot="1" x14ac:dyDescent="0.25">
      <c r="A59" s="153"/>
      <c r="B59" s="154" t="s">
        <v>134</v>
      </c>
      <c r="C59" s="155"/>
      <c r="D59" s="85">
        <v>20229581894.360001</v>
      </c>
      <c r="E59" s="148"/>
      <c r="F59" s="149"/>
      <c r="G59" s="147"/>
      <c r="H59" s="147"/>
      <c r="I59" s="149"/>
      <c r="J59" s="84">
        <f>+C59+D59-E59+F59-G59</f>
        <v>20229581894.360001</v>
      </c>
      <c r="K59" s="147"/>
      <c r="L59" s="147"/>
      <c r="M59" s="73">
        <v>0</v>
      </c>
      <c r="N59" s="147"/>
      <c r="O59" s="73">
        <v>3564943355.8499999</v>
      </c>
      <c r="P59" s="109">
        <v>242755681.81999999</v>
      </c>
      <c r="Q59" s="73">
        <f t="shared" ref="Q59" si="20">SUM(K59:P59)</f>
        <v>3807699037.6700001</v>
      </c>
      <c r="R59" s="109">
        <v>3170859606.6799998</v>
      </c>
      <c r="S59" s="147">
        <v>0</v>
      </c>
      <c r="T59" s="147"/>
      <c r="U59" s="149"/>
      <c r="V59" s="147"/>
      <c r="W59" s="147"/>
      <c r="X59" s="84">
        <f t="shared" ref="X59" si="21">SUM(R59:W59)</f>
        <v>3170859606.6799998</v>
      </c>
      <c r="Y59" s="84">
        <f t="shared" ref="Y59" si="22">+Q59+X59</f>
        <v>6978558644.3500004</v>
      </c>
      <c r="Z59" s="73">
        <v>0</v>
      </c>
      <c r="AA59" s="148"/>
      <c r="AB59" s="89">
        <f t="shared" ref="AB59" si="23">+J59-Y59-Z59-AA59</f>
        <v>13251023250.01</v>
      </c>
      <c r="AC59" s="90">
        <f t="shared" ref="AC59" si="24">+(Y59+Z59)/J59</f>
        <v>0.34496801173610114</v>
      </c>
    </row>
    <row r="60" spans="1:29" s="67" customFormat="1" ht="30" customHeight="1" thickBot="1" x14ac:dyDescent="0.25">
      <c r="A60" s="156"/>
      <c r="B60" s="157" t="s">
        <v>135</v>
      </c>
      <c r="C60" s="39">
        <f>+C59</f>
        <v>0</v>
      </c>
      <c r="D60" s="39">
        <f t="shared" ref="D60:AB60" si="25">+D59</f>
        <v>20229581894.360001</v>
      </c>
      <c r="E60" s="39">
        <f t="shared" si="25"/>
        <v>0</v>
      </c>
      <c r="F60" s="39">
        <f t="shared" si="25"/>
        <v>0</v>
      </c>
      <c r="G60" s="39">
        <f t="shared" si="25"/>
        <v>0</v>
      </c>
      <c r="H60" s="39">
        <f t="shared" si="25"/>
        <v>0</v>
      </c>
      <c r="I60" s="39">
        <f t="shared" si="25"/>
        <v>0</v>
      </c>
      <c r="J60" s="39">
        <f t="shared" si="25"/>
        <v>20229581894.360001</v>
      </c>
      <c r="K60" s="39">
        <f t="shared" si="25"/>
        <v>0</v>
      </c>
      <c r="L60" s="39">
        <f t="shared" si="25"/>
        <v>0</v>
      </c>
      <c r="M60" s="39">
        <f t="shared" si="25"/>
        <v>0</v>
      </c>
      <c r="N60" s="39">
        <f t="shared" si="25"/>
        <v>0</v>
      </c>
      <c r="O60" s="39">
        <f t="shared" si="25"/>
        <v>3564943355.8499999</v>
      </c>
      <c r="P60" s="39">
        <f t="shared" si="25"/>
        <v>242755681.81999999</v>
      </c>
      <c r="Q60" s="39">
        <f t="shared" si="25"/>
        <v>3807699037.6700001</v>
      </c>
      <c r="R60" s="39">
        <f t="shared" si="25"/>
        <v>3170859606.6799998</v>
      </c>
      <c r="S60" s="39">
        <f t="shared" si="25"/>
        <v>0</v>
      </c>
      <c r="T60" s="39">
        <f t="shared" si="25"/>
        <v>0</v>
      </c>
      <c r="U60" s="39">
        <f t="shared" si="25"/>
        <v>0</v>
      </c>
      <c r="V60" s="39">
        <f t="shared" si="25"/>
        <v>0</v>
      </c>
      <c r="W60" s="39">
        <f t="shared" si="25"/>
        <v>0</v>
      </c>
      <c r="X60" s="39">
        <f t="shared" si="25"/>
        <v>3170859606.6799998</v>
      </c>
      <c r="Y60" s="39">
        <f t="shared" si="25"/>
        <v>6978558644.3500004</v>
      </c>
      <c r="Z60" s="39">
        <f t="shared" si="25"/>
        <v>0</v>
      </c>
      <c r="AA60" s="39">
        <f t="shared" si="25"/>
        <v>0</v>
      </c>
      <c r="AB60" s="39">
        <f t="shared" si="25"/>
        <v>13251023250.01</v>
      </c>
      <c r="AC60" s="68">
        <f>+(Y60+Z60)/J60</f>
        <v>0.34496801173610114</v>
      </c>
    </row>
    <row r="61" spans="1:29" s="67" customFormat="1" ht="12.75" customHeight="1" x14ac:dyDescent="0.2">
      <c r="A61" s="145"/>
      <c r="B61" s="146"/>
      <c r="C61" s="147"/>
      <c r="D61" s="147"/>
      <c r="E61" s="148"/>
      <c r="F61" s="149"/>
      <c r="G61" s="147"/>
      <c r="H61" s="147"/>
      <c r="I61" s="149"/>
      <c r="J61" s="149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9"/>
      <c r="V61" s="147"/>
      <c r="W61" s="147"/>
      <c r="X61" s="147"/>
      <c r="Y61" s="108"/>
      <c r="Z61" s="148"/>
      <c r="AA61" s="148"/>
      <c r="AB61" s="150"/>
      <c r="AC61" s="151"/>
    </row>
    <row r="62" spans="1:29" s="75" customFormat="1" ht="20.25" customHeight="1" x14ac:dyDescent="0.2">
      <c r="A62" s="105"/>
      <c r="B62" s="250" t="s">
        <v>46</v>
      </c>
      <c r="C62" s="25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106"/>
    </row>
    <row r="63" spans="1:29" s="75" customFormat="1" ht="21.75" customHeight="1" thickBot="1" x14ac:dyDescent="0.25">
      <c r="A63" s="127" t="s">
        <v>117</v>
      </c>
      <c r="B63" s="133" t="s">
        <v>1</v>
      </c>
      <c r="C63" s="110">
        <v>84921743381.5</v>
      </c>
      <c r="D63" s="112">
        <v>86560946640.460007</v>
      </c>
      <c r="E63" s="111">
        <v>63235080</v>
      </c>
      <c r="F63" s="111">
        <v>0</v>
      </c>
      <c r="G63" s="111">
        <v>0</v>
      </c>
      <c r="H63" s="111"/>
      <c r="I63" s="111"/>
      <c r="J63" s="131">
        <f t="shared" ref="J63" si="26">+C63+D63-E63+F63-G63</f>
        <v>171419454941.96002</v>
      </c>
      <c r="K63" s="111">
        <v>0</v>
      </c>
      <c r="L63" s="112">
        <v>486642789.88999999</v>
      </c>
      <c r="M63" s="112">
        <v>5979960169.9499998</v>
      </c>
      <c r="N63" s="112">
        <v>5730010694.8000002</v>
      </c>
      <c r="O63" s="112">
        <v>13629570384.780001</v>
      </c>
      <c r="P63" s="112">
        <v>12674636142.35</v>
      </c>
      <c r="Q63" s="203">
        <f t="shared" ref="Q63" si="27">SUM(K63:P63)</f>
        <v>38500820181.769997</v>
      </c>
      <c r="R63" s="112">
        <v>2244169549.4200001</v>
      </c>
      <c r="S63" s="112">
        <v>6357307038.8500004</v>
      </c>
      <c r="T63" s="112"/>
      <c r="U63" s="112"/>
      <c r="V63" s="112"/>
      <c r="W63" s="111"/>
      <c r="X63" s="131">
        <f t="shared" ref="X63" si="28">SUM(R63:W63)</f>
        <v>8601476588.2700005</v>
      </c>
      <c r="Y63" s="131">
        <f t="shared" ref="Y63" si="29">+Q63+X63</f>
        <v>47102296770.039993</v>
      </c>
      <c r="Z63" s="112">
        <v>104008213101.67</v>
      </c>
      <c r="AA63" s="111"/>
      <c r="AB63" s="112">
        <f>J63-Y63-Z63-AA63</f>
        <v>20308945070.250031</v>
      </c>
      <c r="AC63" s="134">
        <f>+(Y63+Z63)/J63</f>
        <v>0.88152485330719121</v>
      </c>
    </row>
    <row r="64" spans="1:29" s="107" customFormat="1" ht="33.75" customHeight="1" thickBot="1" x14ac:dyDescent="0.25">
      <c r="A64" s="174"/>
      <c r="B64" s="175" t="s">
        <v>47</v>
      </c>
      <c r="C64" s="175">
        <f>+C63</f>
        <v>84921743381.5</v>
      </c>
      <c r="D64" s="175">
        <f t="shared" ref="D64:AB64" si="30">+D63</f>
        <v>86560946640.460007</v>
      </c>
      <c r="E64" s="175">
        <f t="shared" si="30"/>
        <v>63235080</v>
      </c>
      <c r="F64" s="175">
        <f t="shared" si="30"/>
        <v>0</v>
      </c>
      <c r="G64" s="175">
        <f t="shared" si="30"/>
        <v>0</v>
      </c>
      <c r="H64" s="175">
        <f t="shared" si="30"/>
        <v>0</v>
      </c>
      <c r="I64" s="175">
        <f t="shared" si="30"/>
        <v>0</v>
      </c>
      <c r="J64" s="175">
        <f>+J63</f>
        <v>171419454941.96002</v>
      </c>
      <c r="K64" s="175">
        <f t="shared" si="30"/>
        <v>0</v>
      </c>
      <c r="L64" s="175">
        <f t="shared" si="30"/>
        <v>486642789.88999999</v>
      </c>
      <c r="M64" s="175">
        <f t="shared" si="30"/>
        <v>5979960169.9499998</v>
      </c>
      <c r="N64" s="175">
        <f t="shared" si="30"/>
        <v>5730010694.8000002</v>
      </c>
      <c r="O64" s="175">
        <f t="shared" si="30"/>
        <v>13629570384.780001</v>
      </c>
      <c r="P64" s="175">
        <f t="shared" si="30"/>
        <v>12674636142.35</v>
      </c>
      <c r="Q64" s="175">
        <f t="shared" si="30"/>
        <v>38500820181.769997</v>
      </c>
      <c r="R64" s="175">
        <f t="shared" si="30"/>
        <v>2244169549.4200001</v>
      </c>
      <c r="S64" s="175">
        <f t="shared" si="30"/>
        <v>6357307038.8500004</v>
      </c>
      <c r="T64" s="175">
        <f t="shared" si="30"/>
        <v>0</v>
      </c>
      <c r="U64" s="175">
        <f t="shared" si="30"/>
        <v>0</v>
      </c>
      <c r="V64" s="175">
        <f t="shared" si="30"/>
        <v>0</v>
      </c>
      <c r="W64" s="175">
        <f t="shared" si="30"/>
        <v>0</v>
      </c>
      <c r="X64" s="175">
        <f t="shared" si="30"/>
        <v>8601476588.2700005</v>
      </c>
      <c r="Y64" s="175">
        <f t="shared" si="30"/>
        <v>47102296770.039993</v>
      </c>
      <c r="Z64" s="175">
        <f t="shared" si="30"/>
        <v>104008213101.67</v>
      </c>
      <c r="AA64" s="175">
        <f t="shared" si="30"/>
        <v>0</v>
      </c>
      <c r="AB64" s="175">
        <f t="shared" si="30"/>
        <v>20308945070.250031</v>
      </c>
      <c r="AC64" s="176">
        <f>+(Y64+Z64)/J64</f>
        <v>0.88152485330719121</v>
      </c>
    </row>
    <row r="65" spans="1:29" s="67" customFormat="1" ht="12.75" customHeight="1" x14ac:dyDescent="0.2">
      <c r="A65" s="69"/>
      <c r="B65" s="70"/>
      <c r="C65" s="60"/>
      <c r="D65" s="60"/>
      <c r="E65" s="60"/>
      <c r="F65" s="61"/>
      <c r="G65" s="62"/>
      <c r="H65" s="62"/>
      <c r="I65" s="62"/>
      <c r="J65" s="63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2"/>
      <c r="V65" s="60"/>
      <c r="W65" s="60"/>
      <c r="X65" s="60"/>
      <c r="Y65" s="64"/>
      <c r="Z65" s="61"/>
      <c r="AA65" s="61"/>
      <c r="AB65" s="65"/>
      <c r="AC65" s="66"/>
    </row>
    <row r="66" spans="1:29" s="67" customFormat="1" ht="32.25" customHeight="1" x14ac:dyDescent="0.2">
      <c r="A66" s="152"/>
      <c r="B66" s="251" t="s">
        <v>140</v>
      </c>
      <c r="C66" s="251"/>
      <c r="D66" s="173"/>
      <c r="E66" s="173"/>
      <c r="F66" s="71"/>
      <c r="G66" s="72"/>
      <c r="H66" s="72"/>
      <c r="I66" s="72"/>
      <c r="J66" s="177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72"/>
      <c r="V66" s="173"/>
      <c r="W66" s="173"/>
      <c r="X66" s="173"/>
      <c r="Y66" s="73"/>
      <c r="Z66" s="71"/>
      <c r="AA66" s="71"/>
      <c r="AB66" s="178"/>
      <c r="AC66" s="179"/>
    </row>
    <row r="67" spans="1:29" s="67" customFormat="1" ht="27.75" customHeight="1" thickBot="1" x14ac:dyDescent="0.25">
      <c r="A67" s="180" t="s">
        <v>141</v>
      </c>
      <c r="B67" s="154" t="s">
        <v>140</v>
      </c>
      <c r="C67" s="181">
        <v>598507088.63999999</v>
      </c>
      <c r="D67" s="182"/>
      <c r="E67" s="182"/>
      <c r="F67" s="183"/>
      <c r="G67" s="181"/>
      <c r="H67" s="181"/>
      <c r="I67" s="181"/>
      <c r="J67" s="184">
        <f t="shared" ref="J67" si="31">+C67+D67-E67+F67-G67</f>
        <v>598507088.63999999</v>
      </c>
      <c r="K67" s="182"/>
      <c r="L67" s="182"/>
      <c r="M67" s="182"/>
      <c r="N67" s="182"/>
      <c r="O67" s="182"/>
      <c r="P67" s="201">
        <v>0</v>
      </c>
      <c r="Q67" s="185">
        <f t="shared" ref="Q67" si="32">SUM(K67:P67)</f>
        <v>0</v>
      </c>
      <c r="R67" s="201">
        <v>0</v>
      </c>
      <c r="S67" s="201">
        <v>0</v>
      </c>
      <c r="T67" s="182"/>
      <c r="U67" s="181"/>
      <c r="V67" s="182"/>
      <c r="W67" s="182"/>
      <c r="X67" s="186">
        <f t="shared" ref="X67" si="33">SUM(R67:W67)</f>
        <v>0</v>
      </c>
      <c r="Y67" s="186">
        <f t="shared" ref="Y67" si="34">+Q67+X67</f>
        <v>0</v>
      </c>
      <c r="Z67" s="183">
        <v>0</v>
      </c>
      <c r="AA67" s="183"/>
      <c r="AB67" s="187">
        <f t="shared" ref="AB67" si="35">+J67-Y67-Z67-AA67</f>
        <v>598507088.63999999</v>
      </c>
      <c r="AC67" s="188">
        <f>+(Y67+Z67)/J67</f>
        <v>0</v>
      </c>
    </row>
    <row r="68" spans="1:29" s="67" customFormat="1" ht="30" customHeight="1" thickBot="1" x14ac:dyDescent="0.25">
      <c r="A68" s="169"/>
      <c r="B68" s="170" t="s">
        <v>142</v>
      </c>
      <c r="C68" s="171">
        <f>+C67</f>
        <v>598507088.63999999</v>
      </c>
      <c r="D68" s="171">
        <f t="shared" ref="D68:AB68" si="36">+D67</f>
        <v>0</v>
      </c>
      <c r="E68" s="171">
        <f t="shared" si="36"/>
        <v>0</v>
      </c>
      <c r="F68" s="171">
        <f t="shared" si="36"/>
        <v>0</v>
      </c>
      <c r="G68" s="171">
        <f t="shared" si="36"/>
        <v>0</v>
      </c>
      <c r="H68" s="171">
        <f t="shared" si="36"/>
        <v>0</v>
      </c>
      <c r="I68" s="171">
        <f t="shared" si="36"/>
        <v>0</v>
      </c>
      <c r="J68" s="171">
        <f t="shared" si="36"/>
        <v>598507088.63999999</v>
      </c>
      <c r="K68" s="171">
        <f t="shared" si="36"/>
        <v>0</v>
      </c>
      <c r="L68" s="171">
        <f t="shared" si="36"/>
        <v>0</v>
      </c>
      <c r="M68" s="171">
        <f t="shared" si="36"/>
        <v>0</v>
      </c>
      <c r="N68" s="171">
        <f t="shared" si="36"/>
        <v>0</v>
      </c>
      <c r="O68" s="171">
        <f t="shared" si="36"/>
        <v>0</v>
      </c>
      <c r="P68" s="171">
        <f t="shared" si="36"/>
        <v>0</v>
      </c>
      <c r="Q68" s="171">
        <f t="shared" si="36"/>
        <v>0</v>
      </c>
      <c r="R68" s="171">
        <f t="shared" si="36"/>
        <v>0</v>
      </c>
      <c r="S68" s="171">
        <f t="shared" si="36"/>
        <v>0</v>
      </c>
      <c r="T68" s="171">
        <f t="shared" si="36"/>
        <v>0</v>
      </c>
      <c r="U68" s="171">
        <f t="shared" si="36"/>
        <v>0</v>
      </c>
      <c r="V68" s="171">
        <f t="shared" si="36"/>
        <v>0</v>
      </c>
      <c r="W68" s="171">
        <f t="shared" si="36"/>
        <v>0</v>
      </c>
      <c r="X68" s="171">
        <f t="shared" si="36"/>
        <v>0</v>
      </c>
      <c r="Y68" s="171">
        <f t="shared" si="36"/>
        <v>0</v>
      </c>
      <c r="Z68" s="171">
        <f t="shared" si="36"/>
        <v>0</v>
      </c>
      <c r="AA68" s="171">
        <f t="shared" si="36"/>
        <v>0</v>
      </c>
      <c r="AB68" s="171">
        <f t="shared" si="36"/>
        <v>598507088.63999999</v>
      </c>
      <c r="AC68" s="172">
        <f>+(Y68+Z68)/J68</f>
        <v>0</v>
      </c>
    </row>
    <row r="69" spans="1:29" s="67" customFormat="1" ht="12.75" customHeight="1" x14ac:dyDescent="0.2">
      <c r="A69" s="160"/>
      <c r="B69" s="161"/>
      <c r="C69" s="162"/>
      <c r="D69" s="162"/>
      <c r="E69" s="162"/>
      <c r="F69" s="163"/>
      <c r="G69" s="164"/>
      <c r="H69" s="164"/>
      <c r="I69" s="164"/>
      <c r="J69" s="165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4"/>
      <c r="V69" s="162"/>
      <c r="W69" s="162"/>
      <c r="X69" s="162"/>
      <c r="Y69" s="166"/>
      <c r="Z69" s="163"/>
      <c r="AA69" s="163"/>
      <c r="AB69" s="167"/>
      <c r="AC69" s="168"/>
    </row>
    <row r="70" spans="1:29" s="82" customFormat="1" ht="16.5" thickBot="1" x14ac:dyDescent="0.25">
      <c r="A70" s="113"/>
      <c r="B70" s="54" t="s">
        <v>16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4"/>
    </row>
    <row r="71" spans="1:29" ht="24" customHeight="1" thickBot="1" x14ac:dyDescent="0.25">
      <c r="A71" s="127" t="s">
        <v>128</v>
      </c>
      <c r="B71" s="135" t="s">
        <v>129</v>
      </c>
      <c r="C71" s="158">
        <v>472737021875</v>
      </c>
      <c r="D71" s="115">
        <v>2897924542</v>
      </c>
      <c r="E71" s="115">
        <v>0</v>
      </c>
      <c r="F71" s="115">
        <v>7723547121</v>
      </c>
      <c r="G71" s="116">
        <v>7723547121</v>
      </c>
      <c r="H71" s="115"/>
      <c r="I71" s="115"/>
      <c r="J71" s="115">
        <f t="shared" ref="J71" si="37">+C71+D71-E71+F71-G71</f>
        <v>475634946417</v>
      </c>
      <c r="K71" s="116">
        <v>34288819469</v>
      </c>
      <c r="L71" s="116">
        <v>35158380721</v>
      </c>
      <c r="M71" s="116">
        <v>30040643761.41</v>
      </c>
      <c r="N71" s="116">
        <v>31818596102.27</v>
      </c>
      <c r="O71" s="116">
        <v>37419850901.330002</v>
      </c>
      <c r="P71" s="116">
        <v>47348607999.870003</v>
      </c>
      <c r="Q71" s="117">
        <f t="shared" ref="Q71" si="38">SUM(K71:P71)</f>
        <v>216074898954.88</v>
      </c>
      <c r="R71" s="116">
        <f>36440182844+2730000</f>
        <v>36442912844</v>
      </c>
      <c r="S71" s="116">
        <v>47767191075.040001</v>
      </c>
      <c r="T71" s="116"/>
      <c r="U71" s="116"/>
      <c r="V71" s="116"/>
      <c r="W71" s="116"/>
      <c r="X71" s="115">
        <f t="shared" ref="X71" si="39">SUM(R71:W71)</f>
        <v>84210103919.040009</v>
      </c>
      <c r="Y71" s="115">
        <f t="shared" ref="Y71" si="40">+Q71+X71</f>
        <v>300285002873.92004</v>
      </c>
      <c r="Z71" s="116">
        <v>9098989200.8400002</v>
      </c>
      <c r="AA71" s="116"/>
      <c r="AB71" s="116">
        <f t="shared" ref="AB71" si="41">+J71-Y71-Z71-AA71</f>
        <v>166250954342.23996</v>
      </c>
      <c r="AC71" s="118">
        <f>+(Y71+Z71)/J71</f>
        <v>0.65046522423420938</v>
      </c>
    </row>
    <row r="72" spans="1:29" s="75" customFormat="1" ht="24" customHeight="1" thickBot="1" x14ac:dyDescent="0.25">
      <c r="A72" s="101"/>
      <c r="B72" s="132" t="s">
        <v>33</v>
      </c>
      <c r="C72" s="74">
        <f>+C71</f>
        <v>472737021875</v>
      </c>
      <c r="D72" s="74">
        <f t="shared" ref="D72:AB72" si="42">+D71</f>
        <v>2897924542</v>
      </c>
      <c r="E72" s="74">
        <f t="shared" si="42"/>
        <v>0</v>
      </c>
      <c r="F72" s="74">
        <f t="shared" si="42"/>
        <v>7723547121</v>
      </c>
      <c r="G72" s="74">
        <f t="shared" si="42"/>
        <v>7723547121</v>
      </c>
      <c r="H72" s="74">
        <f t="shared" si="42"/>
        <v>0</v>
      </c>
      <c r="I72" s="74">
        <f t="shared" si="42"/>
        <v>0</v>
      </c>
      <c r="J72" s="74">
        <f>+J71</f>
        <v>475634946417</v>
      </c>
      <c r="K72" s="74">
        <f>+K71</f>
        <v>34288819469</v>
      </c>
      <c r="L72" s="74">
        <f t="shared" si="42"/>
        <v>35158380721</v>
      </c>
      <c r="M72" s="74">
        <f t="shared" si="42"/>
        <v>30040643761.41</v>
      </c>
      <c r="N72" s="74">
        <f t="shared" si="42"/>
        <v>31818596102.27</v>
      </c>
      <c r="O72" s="74">
        <f t="shared" si="42"/>
        <v>37419850901.330002</v>
      </c>
      <c r="P72" s="74">
        <f t="shared" si="42"/>
        <v>47348607999.870003</v>
      </c>
      <c r="Q72" s="74">
        <f t="shared" si="42"/>
        <v>216074898954.88</v>
      </c>
      <c r="R72" s="74">
        <f t="shared" si="42"/>
        <v>36442912844</v>
      </c>
      <c r="S72" s="74">
        <f t="shared" si="42"/>
        <v>47767191075.040001</v>
      </c>
      <c r="T72" s="74">
        <f t="shared" si="42"/>
        <v>0</v>
      </c>
      <c r="U72" s="74">
        <f t="shared" si="42"/>
        <v>0</v>
      </c>
      <c r="V72" s="74">
        <f t="shared" si="42"/>
        <v>0</v>
      </c>
      <c r="W72" s="74">
        <f t="shared" si="42"/>
        <v>0</v>
      </c>
      <c r="X72" s="74">
        <f t="shared" si="42"/>
        <v>84210103919.040009</v>
      </c>
      <c r="Y72" s="74">
        <f t="shared" si="42"/>
        <v>300285002873.92004</v>
      </c>
      <c r="Z72" s="74">
        <f>+Z71</f>
        <v>9098989200.8400002</v>
      </c>
      <c r="AA72" s="74">
        <f>+AA71</f>
        <v>0</v>
      </c>
      <c r="AB72" s="74">
        <f t="shared" si="42"/>
        <v>166250954342.23996</v>
      </c>
      <c r="AC72" s="68">
        <f>+(Y72+Z72)/J72</f>
        <v>0.65046522423420938</v>
      </c>
    </row>
    <row r="73" spans="1:29" s="75" customFormat="1" ht="19.5" customHeight="1" thickBot="1" x14ac:dyDescent="0.25">
      <c r="A73" s="26"/>
      <c r="B73" s="119" t="s">
        <v>36</v>
      </c>
      <c r="C73" s="74">
        <f t="shared" ref="C73:AB73" si="43">+C48+C56+C64+C72+C60</f>
        <v>1365104896187.24</v>
      </c>
      <c r="D73" s="74">
        <f t="shared" si="43"/>
        <v>533018890744.15997</v>
      </c>
      <c r="E73" s="74">
        <f t="shared" si="43"/>
        <v>932119519.08000004</v>
      </c>
      <c r="F73" s="74">
        <f t="shared" si="43"/>
        <v>81171369322.130005</v>
      </c>
      <c r="G73" s="74">
        <f t="shared" si="43"/>
        <v>81171369322.130005</v>
      </c>
      <c r="H73" s="74">
        <f t="shared" si="43"/>
        <v>0</v>
      </c>
      <c r="I73" s="74">
        <f t="shared" si="43"/>
        <v>0</v>
      </c>
      <c r="J73" s="74">
        <f t="shared" si="43"/>
        <v>1897191667412.3201</v>
      </c>
      <c r="K73" s="74">
        <f t="shared" si="43"/>
        <v>49062465376.120003</v>
      </c>
      <c r="L73" s="74">
        <f t="shared" si="43"/>
        <v>51988450732.629997</v>
      </c>
      <c r="M73" s="74">
        <f t="shared" si="43"/>
        <v>95125365753.020004</v>
      </c>
      <c r="N73" s="74">
        <f t="shared" si="43"/>
        <v>85755142801.470001</v>
      </c>
      <c r="O73" s="74">
        <f t="shared" si="43"/>
        <v>127063587449.39</v>
      </c>
      <c r="P73" s="74">
        <f t="shared" si="43"/>
        <v>116422902485.02002</v>
      </c>
      <c r="Q73" s="74">
        <f t="shared" si="43"/>
        <v>525417914597.64996</v>
      </c>
      <c r="R73" s="74">
        <f t="shared" si="43"/>
        <v>82930107752.72998</v>
      </c>
      <c r="S73" s="74">
        <f t="shared" si="43"/>
        <v>121996373048.91</v>
      </c>
      <c r="T73" s="74">
        <f t="shared" si="43"/>
        <v>0</v>
      </c>
      <c r="U73" s="74">
        <f t="shared" si="43"/>
        <v>0</v>
      </c>
      <c r="V73" s="74">
        <f t="shared" si="43"/>
        <v>0</v>
      </c>
      <c r="W73" s="74">
        <f t="shared" si="43"/>
        <v>0</v>
      </c>
      <c r="X73" s="74">
        <f t="shared" si="43"/>
        <v>204926480801.64001</v>
      </c>
      <c r="Y73" s="74">
        <f t="shared" si="43"/>
        <v>730344395399.28992</v>
      </c>
      <c r="Z73" s="74">
        <f t="shared" si="43"/>
        <v>441738739544.32001</v>
      </c>
      <c r="AA73" s="74">
        <f t="shared" si="43"/>
        <v>455507651.30000001</v>
      </c>
      <c r="AB73" s="74">
        <f t="shared" si="43"/>
        <v>724653024817.41003</v>
      </c>
      <c r="AC73" s="68">
        <f>+(Y73+Z73)/J73</f>
        <v>0.61779901054608566</v>
      </c>
    </row>
    <row r="74" spans="1:29" s="120" customFormat="1" ht="18.95" customHeight="1" x14ac:dyDescent="0.2">
      <c r="A74" s="189" t="s">
        <v>143</v>
      </c>
      <c r="B74" s="121"/>
      <c r="C74" s="122"/>
      <c r="D74" s="123"/>
      <c r="E74" s="123"/>
      <c r="F74" s="124"/>
      <c r="G74" s="124"/>
      <c r="H74" s="122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38"/>
      <c r="AA74" s="159"/>
      <c r="AB74" s="159"/>
      <c r="AC74" s="125"/>
    </row>
    <row r="75" spans="1:29" s="120" customFormat="1" ht="18.95" customHeight="1" x14ac:dyDescent="0.2">
      <c r="B75" s="121"/>
      <c r="C75" s="122"/>
      <c r="D75" s="122"/>
      <c r="E75" s="122"/>
      <c r="F75" s="122"/>
      <c r="G75" s="122"/>
      <c r="H75" s="122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38"/>
      <c r="AA75" s="159"/>
      <c r="AB75" s="159"/>
      <c r="AC75" s="125"/>
    </row>
    <row r="76" spans="1:29" s="120" customFormat="1" ht="19.5" customHeight="1" x14ac:dyDescent="0.2">
      <c r="B76" s="121"/>
      <c r="C76" s="122"/>
      <c r="D76" s="122"/>
      <c r="E76" s="122"/>
      <c r="F76" s="122"/>
      <c r="G76" s="122"/>
      <c r="H76" s="122">
        <f t="shared" ref="H76:I76" si="44">+H75-H73</f>
        <v>0</v>
      </c>
      <c r="I76" s="122">
        <f t="shared" si="44"/>
        <v>0</v>
      </c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</row>
    <row r="77" spans="1:29" ht="18.95" customHeight="1" x14ac:dyDescent="0.2">
      <c r="A77" s="247" t="s">
        <v>136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</row>
    <row r="78" spans="1:29" ht="18.95" customHeight="1" x14ac:dyDescent="0.2">
      <c r="A78" s="246" t="s">
        <v>137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</row>
  </sheetData>
  <mergeCells count="35">
    <mergeCell ref="A78:AC78"/>
    <mergeCell ref="AB7:AB8"/>
    <mergeCell ref="AC7:AC8"/>
    <mergeCell ref="B58:C58"/>
    <mergeCell ref="B62:C62"/>
    <mergeCell ref="B66:C66"/>
    <mergeCell ref="A77:AC77"/>
    <mergeCell ref="V7:V8"/>
    <mergeCell ref="W7:W8"/>
    <mergeCell ref="X7:X8"/>
    <mergeCell ref="Y7:Y8"/>
    <mergeCell ref="Z7:Z8"/>
    <mergeCell ref="AA7:AA8"/>
    <mergeCell ref="R7:R8"/>
    <mergeCell ref="A6:AC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S7:S8"/>
    <mergeCell ref="T7:T8"/>
    <mergeCell ref="U7:U8"/>
    <mergeCell ref="M7:M8"/>
    <mergeCell ref="N7:N8"/>
    <mergeCell ref="J7:J8"/>
    <mergeCell ref="K7:K8"/>
    <mergeCell ref="L7:L8"/>
    <mergeCell ref="P7:P8"/>
    <mergeCell ref="Q7:Q8"/>
    <mergeCell ref="O7:O8"/>
  </mergeCells>
  <pageMargins left="1.2598425196850394" right="0" top="0.98425196850393704" bottom="1.1811023622047245" header="0.55118110236220474" footer="0.78740157480314965"/>
  <pageSetup paperSize="5" scale="47" orientation="landscape" horizontalDpi="4294967295" verticalDpi="4294967295" r:id="rId1"/>
  <headerFooter alignWithMargins="0">
    <oddHeader>&amp;L&amp;"Arial,Negrita"&amp;8                                     SECRETARIA DE HACIENDA - DIRECCION TECNICA DE PRESUPUESTO</oddHeader>
    <oddFooter>&amp;L&amp;"Arial,Negrita"&amp;8                                     FECHA: AGOSTO  2017 - ELABORO: JOSE LUNA D.
                                     FUENTE: SISTEMA INTEGRADO DE INFORMACION GUANE 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Normal="100" workbookViewId="0">
      <pane xSplit="2" ySplit="3" topLeftCell="D4" activePane="bottomRight" state="frozen"/>
      <selection pane="topRight" activeCell="B1" sqref="B1"/>
      <selection pane="bottomLeft" activeCell="A4" sqref="A4"/>
      <selection pane="bottomRight" activeCell="A25" sqref="A25:AB26"/>
    </sheetView>
  </sheetViews>
  <sheetFormatPr baseColWidth="10" defaultRowHeight="18.95" customHeight="1" x14ac:dyDescent="0.2"/>
  <cols>
    <col min="1" max="1" width="15.85546875" style="140" bestFit="1" customWidth="1"/>
    <col min="2" max="2" width="31.42578125" style="7" customWidth="1"/>
    <col min="3" max="3" width="7.85546875" style="142" hidden="1" customWidth="1"/>
    <col min="4" max="4" width="16.5703125" style="142" bestFit="1" customWidth="1"/>
    <col min="5" max="5" width="7.85546875" style="142" hidden="1" customWidth="1"/>
    <col min="6" max="6" width="7.7109375" style="142" hidden="1" customWidth="1"/>
    <col min="7" max="7" width="12.42578125" style="142" bestFit="1" customWidth="1"/>
    <col min="8" max="8" width="11.7109375" style="142" hidden="1" customWidth="1"/>
    <col min="9" max="9" width="9.28515625" style="142" hidden="1" customWidth="1"/>
    <col min="10" max="10" width="16.5703125" style="142" bestFit="1" customWidth="1"/>
    <col min="11" max="11" width="10.28515625" style="142" bestFit="1" customWidth="1"/>
    <col min="12" max="13" width="15.28515625" style="142" bestFit="1" customWidth="1"/>
    <col min="14" max="14" width="14.140625" style="142" customWidth="1"/>
    <col min="15" max="15" width="15.28515625" style="142" bestFit="1" customWidth="1"/>
    <col min="16" max="16" width="14.140625" style="142" bestFit="1" customWidth="1"/>
    <col min="17" max="17" width="15.28515625" style="142" hidden="1" customWidth="1"/>
    <col min="18" max="19" width="14.140625" style="142" customWidth="1"/>
    <col min="20" max="23" width="14.140625" style="142" hidden="1" customWidth="1"/>
    <col min="24" max="24" width="8.85546875" style="142" hidden="1" customWidth="1"/>
    <col min="25" max="25" width="15.28515625" style="142" bestFit="1" customWidth="1"/>
    <col min="26" max="26" width="15.28515625" style="142" customWidth="1"/>
    <col min="27" max="27" width="11.140625" style="142" bestFit="1" customWidth="1"/>
    <col min="28" max="28" width="6.5703125" style="140" bestFit="1" customWidth="1"/>
    <col min="29" max="29" width="22.140625" style="139" customWidth="1"/>
    <col min="30" max="30" width="21.28515625" style="140" bestFit="1" customWidth="1"/>
    <col min="31" max="16384" width="11.42578125" style="140"/>
  </cols>
  <sheetData>
    <row r="1" spans="1:30" ht="18.95" customHeight="1" thickBot="1" x14ac:dyDescent="0.25">
      <c r="A1" s="265" t="s">
        <v>149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/>
      <c r="R1" s="265"/>
      <c r="S1" s="265"/>
      <c r="T1" s="265"/>
      <c r="U1" s="265"/>
      <c r="V1" s="265"/>
      <c r="W1" s="265"/>
      <c r="X1" s="266"/>
      <c r="Y1" s="265"/>
      <c r="Z1" s="266"/>
      <c r="AA1" s="265"/>
      <c r="AB1" s="265"/>
    </row>
    <row r="2" spans="1:30" s="45" customFormat="1" ht="29.25" customHeight="1" x14ac:dyDescent="0.2">
      <c r="A2" s="267" t="s">
        <v>12</v>
      </c>
      <c r="B2" s="268"/>
      <c r="C2" s="236" t="s">
        <v>2</v>
      </c>
      <c r="D2" s="248" t="s">
        <v>4</v>
      </c>
      <c r="E2" s="248" t="s">
        <v>0</v>
      </c>
      <c r="F2" s="236" t="s">
        <v>5</v>
      </c>
      <c r="G2" s="248" t="s">
        <v>39</v>
      </c>
      <c r="H2" s="248" t="s">
        <v>38</v>
      </c>
      <c r="I2" s="248" t="s">
        <v>42</v>
      </c>
      <c r="J2" s="236" t="s">
        <v>2</v>
      </c>
      <c r="K2" s="236" t="s">
        <v>27</v>
      </c>
      <c r="L2" s="236" t="s">
        <v>27</v>
      </c>
      <c r="M2" s="236" t="s">
        <v>27</v>
      </c>
      <c r="N2" s="236" t="s">
        <v>27</v>
      </c>
      <c r="O2" s="236" t="s">
        <v>27</v>
      </c>
      <c r="P2" s="236" t="s">
        <v>27</v>
      </c>
      <c r="Q2" s="236" t="s">
        <v>43</v>
      </c>
      <c r="R2" s="43" t="s">
        <v>27</v>
      </c>
      <c r="S2" s="236" t="s">
        <v>27</v>
      </c>
      <c r="T2" s="236" t="s">
        <v>27</v>
      </c>
      <c r="U2" s="236" t="s">
        <v>27</v>
      </c>
      <c r="V2" s="236" t="s">
        <v>27</v>
      </c>
      <c r="W2" s="236" t="s">
        <v>27</v>
      </c>
      <c r="X2" s="236" t="s">
        <v>43</v>
      </c>
      <c r="Y2" s="51" t="s">
        <v>8</v>
      </c>
      <c r="Z2" s="236" t="s">
        <v>57</v>
      </c>
      <c r="AA2" s="43" t="s">
        <v>10</v>
      </c>
      <c r="AB2" s="47" t="s">
        <v>22</v>
      </c>
      <c r="AC2" s="44"/>
    </row>
    <row r="3" spans="1:30" s="45" customFormat="1" ht="31.5" customHeight="1" thickBot="1" x14ac:dyDescent="0.25">
      <c r="A3" s="269"/>
      <c r="B3" s="270"/>
      <c r="C3" s="237" t="s">
        <v>3</v>
      </c>
      <c r="D3" s="249"/>
      <c r="E3" s="249"/>
      <c r="F3" s="237" t="s">
        <v>6</v>
      </c>
      <c r="G3" s="249"/>
      <c r="H3" s="249"/>
      <c r="I3" s="249"/>
      <c r="J3" s="237" t="s">
        <v>7</v>
      </c>
      <c r="K3" s="237" t="s">
        <v>18</v>
      </c>
      <c r="L3" s="237" t="s">
        <v>17</v>
      </c>
      <c r="M3" s="237" t="s">
        <v>19</v>
      </c>
      <c r="N3" s="237" t="s">
        <v>20</v>
      </c>
      <c r="O3" s="237" t="s">
        <v>21</v>
      </c>
      <c r="P3" s="237" t="s">
        <v>23</v>
      </c>
      <c r="Q3" s="237" t="s">
        <v>44</v>
      </c>
      <c r="R3" s="46" t="s">
        <v>34</v>
      </c>
      <c r="S3" s="237" t="s">
        <v>28</v>
      </c>
      <c r="T3" s="237" t="s">
        <v>25</v>
      </c>
      <c r="U3" s="237" t="s">
        <v>26</v>
      </c>
      <c r="V3" s="237" t="s">
        <v>29</v>
      </c>
      <c r="W3" s="237" t="s">
        <v>30</v>
      </c>
      <c r="X3" s="237" t="s">
        <v>45</v>
      </c>
      <c r="Y3" s="52" t="s">
        <v>9</v>
      </c>
      <c r="Z3" s="237" t="s">
        <v>150</v>
      </c>
      <c r="AA3" s="46" t="s">
        <v>11</v>
      </c>
      <c r="AB3" s="237" t="s">
        <v>37</v>
      </c>
      <c r="AC3" s="44"/>
    </row>
    <row r="4" spans="1:30" s="3" customFormat="1" ht="28.5" customHeight="1" x14ac:dyDescent="0.2">
      <c r="A4" s="254" t="s">
        <v>48</v>
      </c>
      <c r="B4" s="255"/>
      <c r="C4" s="41"/>
      <c r="D4" s="20"/>
      <c r="E4" s="20"/>
      <c r="F4" s="12"/>
      <c r="G4" s="8"/>
      <c r="H4" s="8"/>
      <c r="I4" s="8"/>
      <c r="J4" s="16"/>
      <c r="K4" s="20"/>
      <c r="L4" s="20"/>
      <c r="M4" s="20"/>
      <c r="N4" s="20"/>
      <c r="O4" s="20"/>
      <c r="P4" s="20"/>
      <c r="Q4" s="20"/>
      <c r="R4" s="20"/>
      <c r="S4" s="20"/>
      <c r="T4" s="20"/>
      <c r="U4" s="8"/>
      <c r="V4" s="20"/>
      <c r="W4" s="20"/>
      <c r="X4" s="20"/>
      <c r="Y4" s="9"/>
      <c r="Z4" s="53"/>
      <c r="AA4" s="9"/>
      <c r="AB4" s="17"/>
      <c r="AC4" s="22"/>
      <c r="AD4" s="21"/>
    </row>
    <row r="5" spans="1:30" s="30" customFormat="1" ht="30" customHeight="1" thickBot="1" x14ac:dyDescent="0.25">
      <c r="A5" s="263" t="s">
        <v>41</v>
      </c>
      <c r="B5" s="264"/>
      <c r="C5" s="13"/>
      <c r="D5" s="143">
        <v>124223462767.45</v>
      </c>
      <c r="E5" s="13"/>
      <c r="F5" s="13"/>
      <c r="G5" s="13">
        <v>112066643.79000001</v>
      </c>
      <c r="H5" s="13"/>
      <c r="I5" s="13"/>
      <c r="J5" s="14">
        <f>+C5+D5+E5-F5-G5</f>
        <v>124111396123.66</v>
      </c>
      <c r="K5" s="141"/>
      <c r="L5" s="14">
        <v>22558870030.779999</v>
      </c>
      <c r="M5" s="15">
        <v>23750983107.700005</v>
      </c>
      <c r="N5" s="15">
        <v>9083714216.7999954</v>
      </c>
      <c r="O5" s="15">
        <v>15777841560.229996</v>
      </c>
      <c r="P5" s="15">
        <v>6192344731.4400024</v>
      </c>
      <c r="Q5" s="33">
        <f>SUM(K5:P5)</f>
        <v>77363753646.949997</v>
      </c>
      <c r="R5" s="15">
        <v>4751368742.5599976</v>
      </c>
      <c r="S5" s="15">
        <v>2487304805.1500092</v>
      </c>
      <c r="T5" s="15"/>
      <c r="U5" s="15"/>
      <c r="V5" s="15"/>
      <c r="W5" s="15"/>
      <c r="X5" s="33">
        <f>SUM(R5:W5)</f>
        <v>7238673547.7100067</v>
      </c>
      <c r="Y5" s="33">
        <f>+Q5+X5</f>
        <v>84602427194.660004</v>
      </c>
      <c r="Z5" s="15">
        <v>39508968929</v>
      </c>
      <c r="AA5" s="15">
        <f>J5-Y5-Z5</f>
        <v>0</v>
      </c>
      <c r="AB5" s="34">
        <f>+(Y5+Z5)/J5</f>
        <v>1</v>
      </c>
      <c r="AC5" s="29"/>
      <c r="AD5" s="21"/>
    </row>
    <row r="6" spans="1:30" s="3" customFormat="1" ht="30" customHeight="1" thickBot="1" x14ac:dyDescent="0.25">
      <c r="A6" s="256" t="s">
        <v>49</v>
      </c>
      <c r="B6" s="257"/>
      <c r="C6" s="38">
        <f>+C5</f>
        <v>0</v>
      </c>
      <c r="D6" s="38">
        <f t="shared" ref="D6:AA6" si="0">+D5</f>
        <v>124223462767.45</v>
      </c>
      <c r="E6" s="38">
        <f t="shared" si="0"/>
        <v>0</v>
      </c>
      <c r="F6" s="38">
        <f t="shared" si="0"/>
        <v>0</v>
      </c>
      <c r="G6" s="38">
        <f t="shared" si="0"/>
        <v>112066643.79000001</v>
      </c>
      <c r="H6" s="38">
        <f t="shared" si="0"/>
        <v>0</v>
      </c>
      <c r="I6" s="38">
        <f t="shared" si="0"/>
        <v>0</v>
      </c>
      <c r="J6" s="38">
        <f t="shared" si="0"/>
        <v>124111396123.66</v>
      </c>
      <c r="K6" s="38">
        <f t="shared" si="0"/>
        <v>0</v>
      </c>
      <c r="L6" s="38">
        <f t="shared" si="0"/>
        <v>22558870030.779999</v>
      </c>
      <c r="M6" s="38">
        <f t="shared" si="0"/>
        <v>23750983107.700005</v>
      </c>
      <c r="N6" s="38">
        <f t="shared" si="0"/>
        <v>9083714216.7999954</v>
      </c>
      <c r="O6" s="38">
        <f t="shared" si="0"/>
        <v>15777841560.229996</v>
      </c>
      <c r="P6" s="38">
        <f t="shared" si="0"/>
        <v>6192344731.4400024</v>
      </c>
      <c r="Q6" s="38">
        <f t="shared" si="0"/>
        <v>77363753646.949997</v>
      </c>
      <c r="R6" s="38">
        <f t="shared" si="0"/>
        <v>4751368742.5599976</v>
      </c>
      <c r="S6" s="38">
        <f t="shared" si="0"/>
        <v>2487304805.1500092</v>
      </c>
      <c r="T6" s="38">
        <f t="shared" si="0"/>
        <v>0</v>
      </c>
      <c r="U6" s="38">
        <f t="shared" si="0"/>
        <v>0</v>
      </c>
      <c r="V6" s="38">
        <f t="shared" si="0"/>
        <v>0</v>
      </c>
      <c r="W6" s="38">
        <f t="shared" si="0"/>
        <v>0</v>
      </c>
      <c r="X6" s="38">
        <f t="shared" si="0"/>
        <v>7238673547.7100067</v>
      </c>
      <c r="Y6" s="38">
        <f t="shared" si="0"/>
        <v>84602427194.660004</v>
      </c>
      <c r="Z6" s="38">
        <f t="shared" si="0"/>
        <v>39508968929</v>
      </c>
      <c r="AA6" s="38">
        <f t="shared" si="0"/>
        <v>0</v>
      </c>
      <c r="AB6" s="25">
        <f>+(Y6+Z6)/J6</f>
        <v>1</v>
      </c>
      <c r="AC6" s="22"/>
      <c r="AD6" s="21"/>
    </row>
    <row r="7" spans="1:30" s="3" customFormat="1" ht="15" x14ac:dyDescent="0.2">
      <c r="A7" s="18"/>
      <c r="B7" s="19"/>
      <c r="C7" s="20"/>
      <c r="D7" s="20"/>
      <c r="E7" s="20"/>
      <c r="F7" s="12"/>
      <c r="G7" s="8"/>
      <c r="H7" s="8"/>
      <c r="I7" s="8"/>
      <c r="J7" s="16"/>
      <c r="K7" s="20"/>
      <c r="L7" s="20"/>
      <c r="M7" s="20"/>
      <c r="N7" s="20"/>
      <c r="O7" s="20"/>
      <c r="P7" s="20"/>
      <c r="Q7" s="20"/>
      <c r="R7" s="20"/>
      <c r="S7" s="20"/>
      <c r="T7" s="20"/>
      <c r="U7" s="8"/>
      <c r="V7" s="20"/>
      <c r="W7" s="20"/>
      <c r="X7" s="20"/>
      <c r="Y7" s="9"/>
      <c r="Z7" s="12"/>
      <c r="AA7" s="9"/>
      <c r="AB7" s="17"/>
      <c r="AC7" s="22"/>
      <c r="AD7" s="21"/>
    </row>
    <row r="8" spans="1:30" s="3" customFormat="1" ht="27.75" customHeight="1" x14ac:dyDescent="0.2">
      <c r="A8" s="258" t="s">
        <v>50</v>
      </c>
      <c r="B8" s="259"/>
      <c r="C8" s="40"/>
      <c r="D8" s="35"/>
      <c r="E8" s="35"/>
      <c r="F8" s="10"/>
      <c r="G8" s="24"/>
      <c r="H8" s="24"/>
      <c r="I8" s="24"/>
      <c r="J8" s="31"/>
      <c r="K8" s="35"/>
      <c r="L8" s="35"/>
      <c r="M8" s="35"/>
      <c r="N8" s="35"/>
      <c r="O8" s="35"/>
      <c r="P8" s="35"/>
      <c r="Q8" s="35"/>
      <c r="R8" s="35"/>
      <c r="S8" s="35"/>
      <c r="T8" s="35"/>
      <c r="U8" s="24"/>
      <c r="V8" s="35"/>
      <c r="W8" s="35"/>
      <c r="X8" s="35"/>
      <c r="Y8" s="11"/>
      <c r="Z8" s="10"/>
      <c r="AA8" s="11"/>
      <c r="AB8" s="32"/>
      <c r="AC8" s="22"/>
      <c r="AD8" s="21"/>
    </row>
    <row r="9" spans="1:30" s="30" customFormat="1" ht="27" customHeight="1" thickBot="1" x14ac:dyDescent="0.25">
      <c r="A9" s="263" t="s">
        <v>41</v>
      </c>
      <c r="B9" s="264"/>
      <c r="C9" s="13"/>
      <c r="D9" s="143">
        <v>18288244870.040001</v>
      </c>
      <c r="E9" s="13"/>
      <c r="F9" s="13"/>
      <c r="G9" s="13">
        <v>637355189.64999998</v>
      </c>
      <c r="H9" s="13"/>
      <c r="I9" s="13"/>
      <c r="J9" s="14">
        <f>+C9+D9+E9-F9-G9</f>
        <v>17650889680.389999</v>
      </c>
      <c r="K9" s="141"/>
      <c r="L9" s="141">
        <v>6725000</v>
      </c>
      <c r="M9" s="15">
        <v>1185077117.1600001</v>
      </c>
      <c r="N9" s="15">
        <v>785067693</v>
      </c>
      <c r="O9" s="15">
        <v>2516471885.5600004</v>
      </c>
      <c r="P9" s="15">
        <v>2535792108</v>
      </c>
      <c r="Q9" s="33">
        <f>SUM(K9:P9)</f>
        <v>7029133803.7200003</v>
      </c>
      <c r="R9" s="15">
        <v>478323688.84000015</v>
      </c>
      <c r="S9" s="15">
        <v>522959909.3399992</v>
      </c>
      <c r="T9" s="15"/>
      <c r="U9" s="15"/>
      <c r="V9" s="13"/>
      <c r="W9" s="13"/>
      <c r="X9" s="33">
        <f>SUM(R9:W9)</f>
        <v>1001283598.1799994</v>
      </c>
      <c r="Y9" s="33">
        <f>+Q9+X9</f>
        <v>8030417401.8999996</v>
      </c>
      <c r="Z9" s="15">
        <v>9620472278.4899998</v>
      </c>
      <c r="AA9" s="15">
        <f>J9-Y9-Z9</f>
        <v>0</v>
      </c>
      <c r="AB9" s="34">
        <f>+(Y9+Z9)/J9</f>
        <v>1</v>
      </c>
      <c r="AC9" s="29"/>
      <c r="AD9" s="21"/>
    </row>
    <row r="10" spans="1:30" s="3" customFormat="1" ht="30.75" customHeight="1" thickBot="1" x14ac:dyDescent="0.25">
      <c r="A10" s="271" t="s">
        <v>51</v>
      </c>
      <c r="B10" s="272"/>
      <c r="C10" s="194">
        <f>+C9</f>
        <v>0</v>
      </c>
      <c r="D10" s="194">
        <f t="shared" ref="D10:AA10" si="1">+D9</f>
        <v>18288244870.040001</v>
      </c>
      <c r="E10" s="194">
        <f t="shared" si="1"/>
        <v>0</v>
      </c>
      <c r="F10" s="194">
        <f t="shared" si="1"/>
        <v>0</v>
      </c>
      <c r="G10" s="194">
        <f t="shared" si="1"/>
        <v>637355189.64999998</v>
      </c>
      <c r="H10" s="194">
        <f t="shared" si="1"/>
        <v>0</v>
      </c>
      <c r="I10" s="194">
        <f t="shared" si="1"/>
        <v>0</v>
      </c>
      <c r="J10" s="194">
        <f t="shared" si="1"/>
        <v>17650889680.389999</v>
      </c>
      <c r="K10" s="194">
        <f t="shared" si="1"/>
        <v>0</v>
      </c>
      <c r="L10" s="194">
        <f t="shared" si="1"/>
        <v>6725000</v>
      </c>
      <c r="M10" s="194">
        <f t="shared" si="1"/>
        <v>1185077117.1600001</v>
      </c>
      <c r="N10" s="194">
        <f t="shared" si="1"/>
        <v>785067693</v>
      </c>
      <c r="O10" s="194">
        <f t="shared" si="1"/>
        <v>2516471885.5600004</v>
      </c>
      <c r="P10" s="194">
        <f t="shared" si="1"/>
        <v>2535792108</v>
      </c>
      <c r="Q10" s="194">
        <f t="shared" si="1"/>
        <v>7029133803.7200003</v>
      </c>
      <c r="R10" s="194">
        <f t="shared" si="1"/>
        <v>478323688.84000015</v>
      </c>
      <c r="S10" s="194">
        <f t="shared" si="1"/>
        <v>522959909.3399992</v>
      </c>
      <c r="T10" s="194">
        <f t="shared" si="1"/>
        <v>0</v>
      </c>
      <c r="U10" s="194">
        <f t="shared" si="1"/>
        <v>0</v>
      </c>
      <c r="V10" s="194">
        <f t="shared" si="1"/>
        <v>0</v>
      </c>
      <c r="W10" s="194">
        <f t="shared" si="1"/>
        <v>0</v>
      </c>
      <c r="X10" s="194">
        <f t="shared" si="1"/>
        <v>1001283598.1799994</v>
      </c>
      <c r="Y10" s="194">
        <f t="shared" si="1"/>
        <v>8030417401.8999996</v>
      </c>
      <c r="Z10" s="194">
        <f t="shared" si="1"/>
        <v>9620472278.4899998</v>
      </c>
      <c r="AA10" s="194">
        <f t="shared" si="1"/>
        <v>0</v>
      </c>
      <c r="AB10" s="195">
        <f>+(Y10+Z10)/J10</f>
        <v>1</v>
      </c>
      <c r="AC10" s="22"/>
    </row>
    <row r="11" spans="1:30" s="3" customFormat="1" ht="12" x14ac:dyDescent="0.2">
      <c r="A11" s="18"/>
      <c r="B11" s="1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7"/>
      <c r="AC11" s="22"/>
    </row>
    <row r="12" spans="1:30" s="3" customFormat="1" ht="36" customHeight="1" x14ac:dyDescent="0.2">
      <c r="A12" s="273" t="s">
        <v>144</v>
      </c>
      <c r="B12" s="274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32"/>
      <c r="AC12" s="22"/>
    </row>
    <row r="13" spans="1:30" s="3" customFormat="1" ht="20.25" customHeight="1" thickBot="1" x14ac:dyDescent="0.25">
      <c r="A13" s="275" t="s">
        <v>41</v>
      </c>
      <c r="B13" s="276"/>
      <c r="C13" s="200"/>
      <c r="D13" s="143">
        <v>102920308</v>
      </c>
      <c r="E13" s="200"/>
      <c r="F13" s="200"/>
      <c r="G13" s="200"/>
      <c r="H13" s="200"/>
      <c r="I13" s="200"/>
      <c r="J13" s="14">
        <f>+C13+D13+E13-F13-G13</f>
        <v>102920308</v>
      </c>
      <c r="K13" s="200"/>
      <c r="L13" s="200"/>
      <c r="M13" s="200"/>
      <c r="N13" s="200"/>
      <c r="O13" s="200"/>
      <c r="P13" s="15">
        <v>71861308</v>
      </c>
      <c r="Q13" s="33">
        <f>SUM(K13:P13)</f>
        <v>71861308</v>
      </c>
      <c r="R13" s="15">
        <v>31059000</v>
      </c>
      <c r="S13" s="200"/>
      <c r="T13" s="200"/>
      <c r="U13" s="200"/>
      <c r="V13" s="200"/>
      <c r="W13" s="200"/>
      <c r="X13" s="33">
        <f>SUM(R13:W13)</f>
        <v>31059000</v>
      </c>
      <c r="Y13" s="33">
        <f>+Q13+X13</f>
        <v>102920308</v>
      </c>
      <c r="Z13" s="15">
        <v>0</v>
      </c>
      <c r="AA13" s="15">
        <f>J13-Y13-Z13</f>
        <v>0</v>
      </c>
      <c r="AB13" s="34">
        <f>+(Y13+Z13)/J13</f>
        <v>1</v>
      </c>
      <c r="AC13" s="22"/>
    </row>
    <row r="14" spans="1:30" s="3" customFormat="1" ht="41.25" customHeight="1" thickBot="1" x14ac:dyDescent="0.25">
      <c r="A14" s="277" t="s">
        <v>145</v>
      </c>
      <c r="B14" s="278"/>
      <c r="C14" s="196">
        <f>+C13</f>
        <v>0</v>
      </c>
      <c r="D14" s="196">
        <f t="shared" ref="D14:AA14" si="2">+D13</f>
        <v>102920308</v>
      </c>
      <c r="E14" s="196">
        <f t="shared" si="2"/>
        <v>0</v>
      </c>
      <c r="F14" s="196">
        <f t="shared" si="2"/>
        <v>0</v>
      </c>
      <c r="G14" s="196">
        <f t="shared" si="2"/>
        <v>0</v>
      </c>
      <c r="H14" s="196">
        <f t="shared" si="2"/>
        <v>0</v>
      </c>
      <c r="I14" s="196">
        <f t="shared" si="2"/>
        <v>0</v>
      </c>
      <c r="J14" s="196">
        <f t="shared" si="2"/>
        <v>102920308</v>
      </c>
      <c r="K14" s="196">
        <f t="shared" si="2"/>
        <v>0</v>
      </c>
      <c r="L14" s="196">
        <f t="shared" si="2"/>
        <v>0</v>
      </c>
      <c r="M14" s="196">
        <f t="shared" si="2"/>
        <v>0</v>
      </c>
      <c r="N14" s="196">
        <f t="shared" si="2"/>
        <v>0</v>
      </c>
      <c r="O14" s="196">
        <f t="shared" si="2"/>
        <v>0</v>
      </c>
      <c r="P14" s="196">
        <f t="shared" si="2"/>
        <v>71861308</v>
      </c>
      <c r="Q14" s="196">
        <f t="shared" si="2"/>
        <v>71861308</v>
      </c>
      <c r="R14" s="196">
        <f t="shared" si="2"/>
        <v>31059000</v>
      </c>
      <c r="S14" s="196">
        <f t="shared" si="2"/>
        <v>0</v>
      </c>
      <c r="T14" s="196">
        <f t="shared" si="2"/>
        <v>0</v>
      </c>
      <c r="U14" s="196">
        <f t="shared" si="2"/>
        <v>0</v>
      </c>
      <c r="V14" s="196">
        <f t="shared" si="2"/>
        <v>0</v>
      </c>
      <c r="W14" s="196">
        <f t="shared" si="2"/>
        <v>0</v>
      </c>
      <c r="X14" s="196">
        <f t="shared" si="2"/>
        <v>31059000</v>
      </c>
      <c r="Y14" s="196">
        <f t="shared" si="2"/>
        <v>102920308</v>
      </c>
      <c r="Z14" s="196">
        <f t="shared" si="2"/>
        <v>0</v>
      </c>
      <c r="AA14" s="196">
        <f t="shared" si="2"/>
        <v>0</v>
      </c>
      <c r="AB14" s="197">
        <f>+(Y14+Z14)/J14</f>
        <v>1</v>
      </c>
      <c r="AC14" s="22"/>
    </row>
    <row r="15" spans="1:30" s="3" customFormat="1" ht="12" x14ac:dyDescent="0.2">
      <c r="A15" s="190"/>
      <c r="B15" s="5"/>
      <c r="C15" s="191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3"/>
      <c r="AC15" s="22"/>
    </row>
    <row r="16" spans="1:30" s="3" customFormat="1" ht="30.75" customHeight="1" x14ac:dyDescent="0.2">
      <c r="A16" s="258" t="s">
        <v>55</v>
      </c>
      <c r="B16" s="259"/>
      <c r="C16" s="40"/>
      <c r="D16" s="35"/>
      <c r="E16" s="35"/>
      <c r="F16" s="10"/>
      <c r="G16" s="24"/>
      <c r="H16" s="24"/>
      <c r="I16" s="24"/>
      <c r="J16" s="3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24"/>
      <c r="V16" s="35"/>
      <c r="W16" s="35"/>
      <c r="X16" s="35"/>
      <c r="Y16" s="11"/>
      <c r="Z16" s="10"/>
      <c r="AA16" s="11"/>
      <c r="AB16" s="32"/>
      <c r="AC16" s="55"/>
      <c r="AD16" s="21"/>
    </row>
    <row r="17" spans="1:31" s="30" customFormat="1" ht="27" customHeight="1" thickBot="1" x14ac:dyDescent="0.25">
      <c r="A17" s="263" t="s">
        <v>41</v>
      </c>
      <c r="B17" s="264"/>
      <c r="C17" s="13"/>
      <c r="D17" s="144">
        <v>824918000</v>
      </c>
      <c r="E17" s="13"/>
      <c r="F17" s="13"/>
      <c r="G17" s="13">
        <v>41314000</v>
      </c>
      <c r="H17" s="13"/>
      <c r="I17" s="13"/>
      <c r="J17" s="14">
        <f>+C17+D17+E17-F17-G17</f>
        <v>783604000</v>
      </c>
      <c r="K17" s="13">
        <v>0</v>
      </c>
      <c r="L17" s="15">
        <v>606544000</v>
      </c>
      <c r="M17" s="15">
        <v>150728000</v>
      </c>
      <c r="N17" s="15">
        <v>0</v>
      </c>
      <c r="O17" s="15">
        <v>26332000</v>
      </c>
      <c r="P17" s="15"/>
      <c r="Q17" s="33">
        <f>SUM(K17:P17)</f>
        <v>783604000</v>
      </c>
      <c r="R17" s="15"/>
      <c r="S17" s="15"/>
      <c r="T17" s="15"/>
      <c r="U17" s="15"/>
      <c r="V17" s="13"/>
      <c r="W17" s="13"/>
      <c r="X17" s="33">
        <f>SUM(R17:W17)</f>
        <v>0</v>
      </c>
      <c r="Y17" s="33">
        <f>+Q17+X17</f>
        <v>783604000</v>
      </c>
      <c r="Z17" s="15"/>
      <c r="AA17" s="15">
        <f>J17-Y17-Z17</f>
        <v>0</v>
      </c>
      <c r="AB17" s="34">
        <f>+(Y17+Z17)/J17</f>
        <v>1</v>
      </c>
      <c r="AC17" s="55"/>
      <c r="AD17" s="21"/>
    </row>
    <row r="18" spans="1:31" s="3" customFormat="1" ht="30.75" customHeight="1" thickBot="1" x14ac:dyDescent="0.25">
      <c r="A18" s="260" t="s">
        <v>56</v>
      </c>
      <c r="B18" s="261"/>
      <c r="C18" s="38">
        <f>+C17</f>
        <v>0</v>
      </c>
      <c r="D18" s="38">
        <f t="shared" ref="D18:AA18" si="3">+D17</f>
        <v>824918000</v>
      </c>
      <c r="E18" s="38">
        <f t="shared" si="3"/>
        <v>0</v>
      </c>
      <c r="F18" s="38">
        <f t="shared" si="3"/>
        <v>0</v>
      </c>
      <c r="G18" s="38">
        <f t="shared" si="3"/>
        <v>41314000</v>
      </c>
      <c r="H18" s="38">
        <f t="shared" si="3"/>
        <v>0</v>
      </c>
      <c r="I18" s="38">
        <f t="shared" si="3"/>
        <v>0</v>
      </c>
      <c r="J18" s="38">
        <f>+J17</f>
        <v>783604000</v>
      </c>
      <c r="K18" s="38">
        <f t="shared" si="3"/>
        <v>0</v>
      </c>
      <c r="L18" s="38">
        <f t="shared" si="3"/>
        <v>606544000</v>
      </c>
      <c r="M18" s="38">
        <f t="shared" si="3"/>
        <v>150728000</v>
      </c>
      <c r="N18" s="38">
        <f t="shared" si="3"/>
        <v>0</v>
      </c>
      <c r="O18" s="38">
        <f t="shared" si="3"/>
        <v>26332000</v>
      </c>
      <c r="P18" s="38">
        <f t="shared" si="3"/>
        <v>0</v>
      </c>
      <c r="Q18" s="38">
        <f t="shared" si="3"/>
        <v>783604000</v>
      </c>
      <c r="R18" s="38">
        <f t="shared" si="3"/>
        <v>0</v>
      </c>
      <c r="S18" s="38">
        <f t="shared" si="3"/>
        <v>0</v>
      </c>
      <c r="T18" s="38">
        <f t="shared" si="3"/>
        <v>0</v>
      </c>
      <c r="U18" s="38">
        <f t="shared" si="3"/>
        <v>0</v>
      </c>
      <c r="V18" s="38">
        <f t="shared" si="3"/>
        <v>0</v>
      </c>
      <c r="W18" s="38">
        <f t="shared" si="3"/>
        <v>0</v>
      </c>
      <c r="X18" s="38">
        <f t="shared" si="3"/>
        <v>0</v>
      </c>
      <c r="Y18" s="38">
        <f t="shared" si="3"/>
        <v>783604000</v>
      </c>
      <c r="Z18" s="38">
        <f t="shared" si="3"/>
        <v>0</v>
      </c>
      <c r="AA18" s="38">
        <f t="shared" si="3"/>
        <v>0</v>
      </c>
      <c r="AB18" s="25">
        <f>+(Y18+Z18)/J18</f>
        <v>1</v>
      </c>
      <c r="AC18" s="55"/>
    </row>
    <row r="19" spans="1:31" s="3" customFormat="1" ht="13.5" thickBot="1" x14ac:dyDescent="0.25">
      <c r="A19" s="48"/>
      <c r="B19" s="49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50"/>
      <c r="AC19" s="55"/>
    </row>
    <row r="20" spans="1:31" s="1" customFormat="1" ht="30" customHeight="1" thickBot="1" x14ac:dyDescent="0.25">
      <c r="A20" s="260" t="s">
        <v>52</v>
      </c>
      <c r="B20" s="261"/>
      <c r="C20" s="39">
        <f>+C6+C10+C18</f>
        <v>0</v>
      </c>
      <c r="D20" s="39">
        <f t="shared" ref="D20:AA20" si="4">+D6+D10+D18</f>
        <v>143336625637.48999</v>
      </c>
      <c r="E20" s="39">
        <f t="shared" si="4"/>
        <v>0</v>
      </c>
      <c r="F20" s="39">
        <f t="shared" si="4"/>
        <v>0</v>
      </c>
      <c r="G20" s="39">
        <f t="shared" si="4"/>
        <v>790735833.43999994</v>
      </c>
      <c r="H20" s="39">
        <f t="shared" si="4"/>
        <v>0</v>
      </c>
      <c r="I20" s="39">
        <f t="shared" si="4"/>
        <v>0</v>
      </c>
      <c r="J20" s="39">
        <f t="shared" si="4"/>
        <v>142545889804.04999</v>
      </c>
      <c r="K20" s="39">
        <f t="shared" si="4"/>
        <v>0</v>
      </c>
      <c r="L20" s="39">
        <f t="shared" si="4"/>
        <v>23172139030.779999</v>
      </c>
      <c r="M20" s="39">
        <f t="shared" si="4"/>
        <v>25086788224.860004</v>
      </c>
      <c r="N20" s="39">
        <f t="shared" si="4"/>
        <v>9868781909.7999954</v>
      </c>
      <c r="O20" s="39">
        <f t="shared" si="4"/>
        <v>18320645445.789997</v>
      </c>
      <c r="P20" s="39">
        <f t="shared" si="4"/>
        <v>8728136839.4400024</v>
      </c>
      <c r="Q20" s="39">
        <f t="shared" si="4"/>
        <v>85176491450.669998</v>
      </c>
      <c r="R20" s="39">
        <f t="shared" si="4"/>
        <v>5229692431.3999977</v>
      </c>
      <c r="S20" s="39">
        <f t="shared" si="4"/>
        <v>3010264714.4900084</v>
      </c>
      <c r="T20" s="39">
        <f t="shared" si="4"/>
        <v>0</v>
      </c>
      <c r="U20" s="39">
        <f t="shared" si="4"/>
        <v>0</v>
      </c>
      <c r="V20" s="39">
        <f t="shared" si="4"/>
        <v>0</v>
      </c>
      <c r="W20" s="39">
        <f t="shared" si="4"/>
        <v>0</v>
      </c>
      <c r="X20" s="39">
        <f t="shared" si="4"/>
        <v>8239957145.8900061</v>
      </c>
      <c r="Y20" s="39">
        <f t="shared" si="4"/>
        <v>93416448596.559998</v>
      </c>
      <c r="Z20" s="39">
        <f t="shared" si="4"/>
        <v>49129441207.489998</v>
      </c>
      <c r="AA20" s="39">
        <f t="shared" si="4"/>
        <v>0</v>
      </c>
      <c r="AB20" s="25">
        <f>+(Y20+Z20)/J20</f>
        <v>1</v>
      </c>
      <c r="AC20" s="56"/>
    </row>
    <row r="21" spans="1:31" s="4" customFormat="1" ht="18.95" customHeight="1" x14ac:dyDescent="0.2">
      <c r="A21" s="189" t="s">
        <v>146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/>
      <c r="AC21" s="23"/>
    </row>
    <row r="22" spans="1:31" s="1" customFormat="1" ht="18.95" customHeight="1" x14ac:dyDescent="0.2">
      <c r="B22" s="36"/>
      <c r="C22" s="27"/>
      <c r="D22" s="27"/>
      <c r="E22" s="27"/>
      <c r="F22" s="27"/>
      <c r="G22" s="27"/>
      <c r="H22" s="27"/>
      <c r="I22" s="27"/>
      <c r="J22" s="2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57"/>
      <c r="Z22" s="57"/>
      <c r="AA22" s="57"/>
      <c r="AB22" s="58"/>
      <c r="AC22" s="21"/>
    </row>
    <row r="23" spans="1:31" s="1" customFormat="1" ht="18.95" customHeight="1" x14ac:dyDescent="0.2">
      <c r="B23" s="36"/>
      <c r="C23" s="27"/>
      <c r="D23" s="27"/>
      <c r="E23" s="27"/>
      <c r="F23" s="27"/>
      <c r="G23" s="27"/>
      <c r="H23" s="27"/>
      <c r="I23" s="27"/>
      <c r="J23" s="2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57"/>
      <c r="Z23" s="57"/>
      <c r="AA23" s="57"/>
      <c r="AB23" s="58"/>
      <c r="AC23" s="21"/>
    </row>
    <row r="24" spans="1:31" s="1" customFormat="1" ht="18.95" customHeight="1" x14ac:dyDescent="0.2">
      <c r="B24" s="36"/>
      <c r="C24" s="27"/>
      <c r="D24" s="27"/>
      <c r="E24" s="27"/>
      <c r="F24" s="27"/>
      <c r="G24" s="27"/>
      <c r="H24" s="27"/>
      <c r="I24" s="27"/>
      <c r="J24" s="2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57"/>
      <c r="Z24" s="57"/>
      <c r="AA24" s="57"/>
      <c r="AB24" s="58"/>
      <c r="AC24" s="21"/>
    </row>
    <row r="25" spans="1:31" ht="18.95" customHeight="1" x14ac:dyDescent="0.2">
      <c r="A25" s="262" t="s">
        <v>136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</row>
    <row r="26" spans="1:31" s="139" customFormat="1" ht="18.95" customHeight="1" x14ac:dyDescent="0.2">
      <c r="A26" s="253" t="s">
        <v>137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D26" s="140"/>
      <c r="AE26" s="140"/>
    </row>
  </sheetData>
  <mergeCells count="22">
    <mergeCell ref="A20:B20"/>
    <mergeCell ref="A25:AB25"/>
    <mergeCell ref="A26:AB26"/>
    <mergeCell ref="A12:B12"/>
    <mergeCell ref="A13:B13"/>
    <mergeCell ref="A14:B14"/>
    <mergeCell ref="A16:B16"/>
    <mergeCell ref="A17:B17"/>
    <mergeCell ref="A18:B18"/>
    <mergeCell ref="A10:B10"/>
    <mergeCell ref="A1:AB1"/>
    <mergeCell ref="A2:B3"/>
    <mergeCell ref="D2:D3"/>
    <mergeCell ref="E2:E3"/>
    <mergeCell ref="G2:G3"/>
    <mergeCell ref="H2:H3"/>
    <mergeCell ref="I2:I3"/>
    <mergeCell ref="A4:B4"/>
    <mergeCell ref="A5:B5"/>
    <mergeCell ref="A6:B6"/>
    <mergeCell ref="A8:B8"/>
    <mergeCell ref="A9:B9"/>
  </mergeCells>
  <printOptions horizontalCentered="1"/>
  <pageMargins left="1.3779527559055118" right="0" top="0.59055118110236227" bottom="1.3779527559055118" header="0.39370078740157483" footer="1.5748031496062993"/>
  <pageSetup paperSize="5" scale="63" orientation="landscape" horizontalDpi="4294967295" verticalDpi="4294967295" r:id="rId1"/>
  <headerFooter alignWithMargins="0">
    <oddHeader xml:space="preserve">&amp;L&amp;"Arial,Negrita"&amp;8                              SECRETARIA DE HACIENDA - DIRECCION TECNICA DE PRESUPUESTO   
</oddHeader>
    <oddFooter>&amp;L&amp;"Arial,Negrita"&amp;8                            FECHA: AGOSTO 2017 - ELABORO: JOSE LUNA D.
                            FUENTE: SISTEMA INTEGRADO DE INFORMACION GUANE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-  AGOSTO  2017</vt:lpstr>
      <vt:lpstr>GASTOS -RESERVA AGOSTO  2017</vt:lpstr>
      <vt:lpstr>'GASTOS -  AGOSTO  2017'!Títulos_a_imprimir</vt:lpstr>
      <vt:lpstr>'GASTOS -RESERVA AGOSTO  2017'!Títulos_a_imprimir</vt:lpstr>
    </vt:vector>
  </TitlesOfParts>
  <Company>GOBERNACION DE 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Jose Luna Duran</cp:lastModifiedBy>
  <cp:lastPrinted>2017-09-19T15:24:33Z</cp:lastPrinted>
  <dcterms:created xsi:type="dcterms:W3CDTF">2001-09-11T14:27:50Z</dcterms:created>
  <dcterms:modified xsi:type="dcterms:W3CDTF">2017-09-19T16:23:18Z</dcterms:modified>
</cp:coreProperties>
</file>